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74" firstSheet="1" activeTab="1"/>
  </bookViews>
  <sheets>
    <sheet name="SKALE" sheetId="1" r:id="rId1"/>
    <sheet name=" РАНГ_КАТЕГОРИЈА 2009" sheetId="2" r:id="rId2"/>
  </sheets>
  <definedNames>
    <definedName name="_xlnm.Print_Titles" localSheetId="1">' РАНГ_КАТЕГОРИЈА 2009'!$1:$1</definedName>
  </definedNames>
  <calcPr fullCalcOnLoad="1"/>
</workbook>
</file>

<file path=xl/sharedStrings.xml><?xml version="1.0" encoding="utf-8"?>
<sst xmlns="http://schemas.openxmlformats.org/spreadsheetml/2006/main" count="340" uniqueCount="185">
  <si>
    <t>ранг*у_заокрузенПровера</t>
  </si>
  <si>
    <t>Дом здравља Петровац</t>
  </si>
  <si>
    <t>Дом здравља Савски Венац</t>
  </si>
  <si>
    <t>Дом здравља Сјеница</t>
  </si>
  <si>
    <t>Дом здравља Сурдулица</t>
  </si>
  <si>
    <t>Дом здравља Свилајнац</t>
  </si>
  <si>
    <t>Дом здравља Владимирци</t>
  </si>
  <si>
    <t>Дом здравља Власотинце</t>
  </si>
  <si>
    <t>Дом здравља Жагубица</t>
  </si>
  <si>
    <t>Дом здравља Алексинац</t>
  </si>
  <si>
    <t>Дом здравља Гроцка</t>
  </si>
  <si>
    <t>Дом здравља Крагујевац</t>
  </si>
  <si>
    <t>Дом здравља Лазаревац</t>
  </si>
  <si>
    <t>Дом здравља Лесковац</t>
  </si>
  <si>
    <t>Дом здравља Лозница</t>
  </si>
  <si>
    <t>Дом здравља Младеновац</t>
  </si>
  <si>
    <t>Дом здравља Обреновац</t>
  </si>
  <si>
    <t>Дом здравља Пожаревац</t>
  </si>
  <si>
    <t>Дом здравља Сремска Митровица</t>
  </si>
  <si>
    <t>Дом здравља Суботица</t>
  </si>
  <si>
    <t>Дом здравља Шабац</t>
  </si>
  <si>
    <t>Дом здравља Ужице</t>
  </si>
  <si>
    <t>Дом здравља Вождовац</t>
  </si>
  <si>
    <t>Дом здравља Бабушница</t>
  </si>
  <si>
    <t>Дом здравља Бајина Башта</t>
  </si>
  <si>
    <t>Дом здравља Куршумлија</t>
  </si>
  <si>
    <t>Дом здравља Мерошина</t>
  </si>
  <si>
    <t>Дом здравља Нова Варош</t>
  </si>
  <si>
    <t>Дом здравља Пландиште</t>
  </si>
  <si>
    <t>Дом здравља Прешево</t>
  </si>
  <si>
    <t>Дом здравља Трговиште</t>
  </si>
  <si>
    <t>Дом здравља Велико Градиште</t>
  </si>
  <si>
    <t>Дом здравља Житиште</t>
  </si>
  <si>
    <t>Дом здравља Крушевац</t>
  </si>
  <si>
    <t>Дом здравља Ниш</t>
  </si>
  <si>
    <t>Дом здравља Вршац</t>
  </si>
  <si>
    <t>1 - 50.000 становника и мање,                                                    2 - више од 50.000 становника</t>
  </si>
  <si>
    <t>Дом здравља Аранђеловац</t>
  </si>
  <si>
    <t>Дом здравља Бач</t>
  </si>
  <si>
    <t>Дом здравља Бачка Топола</t>
  </si>
  <si>
    <t>Дом здравља Бачки Петровац</t>
  </si>
  <si>
    <t>Дом здравља Баточина</t>
  </si>
  <si>
    <t>Дом здравља Бечеј</t>
  </si>
  <si>
    <t>Дом здравља Беочин</t>
  </si>
  <si>
    <t>Дом здравља Богатић</t>
  </si>
  <si>
    <t>Дом здравља Чајетина</t>
  </si>
  <si>
    <t>Дом здравља Ћићевац</t>
  </si>
  <si>
    <t>Дом здравља Чока</t>
  </si>
  <si>
    <t>Дом здравља Ћуприја</t>
  </si>
  <si>
    <t>Дом здравља Инђија</t>
  </si>
  <si>
    <t>Дом здравља Кнић</t>
  </si>
  <si>
    <t>Дом здравља Косјерић</t>
  </si>
  <si>
    <t>Дом здравља Ковачица</t>
  </si>
  <si>
    <t>Дом здравља Кучево</t>
  </si>
  <si>
    <t>Дом здравља Лучани</t>
  </si>
  <si>
    <t>Дом здравља Мали Иђош</t>
  </si>
  <si>
    <t>Дом здравља Медвеђа</t>
  </si>
  <si>
    <t>Дом здравља Нови Бечеј</t>
  </si>
  <si>
    <t>Дом здравља Осечина</t>
  </si>
  <si>
    <t>Дом здравља Пећинци</t>
  </si>
  <si>
    <t>Дом здравља Рача</t>
  </si>
  <si>
    <t>Дом здравља Рашка</t>
  </si>
  <si>
    <t>Дом здравља Ражањ</t>
  </si>
  <si>
    <t>Дом здравља Рековац</t>
  </si>
  <si>
    <t>Дом здравља Сечањ</t>
  </si>
  <si>
    <t>Дом здравља Владичин Хан</t>
  </si>
  <si>
    <t>Дом здравља Врњачка Бања</t>
  </si>
  <si>
    <t>Дом здравља Житорађа</t>
  </si>
  <si>
    <t>Дом здравља Бачка Паланка</t>
  </si>
  <si>
    <t>Дом здравља Чачак</t>
  </si>
  <si>
    <t>Дом здравља Чукарица</t>
  </si>
  <si>
    <t>Дом здравља Панчево</t>
  </si>
  <si>
    <t>Дом здравља Параћин</t>
  </si>
  <si>
    <t>Дом здравља Раковица</t>
  </si>
  <si>
    <t>Дом здравља Рума</t>
  </si>
  <si>
    <t>Дом здравља Врачар</t>
  </si>
  <si>
    <t>Дом здравља Зајечар</t>
  </si>
  <si>
    <t>Дом здравља Ада</t>
  </si>
  <si>
    <t>Дом здравља Ариље</t>
  </si>
  <si>
    <t>Дом здравља Барајево</t>
  </si>
  <si>
    <t>Дом здравља Бела Црква</t>
  </si>
  <si>
    <t>Дом здравља Бела Паланка</t>
  </si>
  <si>
    <t>Дом здравља Бојник</t>
  </si>
  <si>
    <t>Дом здравља Гаџин Хан</t>
  </si>
  <si>
    <t>Дом здравља Ириг</t>
  </si>
  <si>
    <t>Дом здравља Кањижа</t>
  </si>
  <si>
    <t>Дом здравља Кладово</t>
  </si>
  <si>
    <t>Дом здравља Ковин</t>
  </si>
  <si>
    <t>Дом здравља Лапово</t>
  </si>
  <si>
    <t>Дом здравља Лебане</t>
  </si>
  <si>
    <t>Дом здравља Љиг</t>
  </si>
  <si>
    <t>Дом здравља Мајданпек</t>
  </si>
  <si>
    <t>Дом здравља Мали Зворник</t>
  </si>
  <si>
    <t>Дом здравља Нова Црња</t>
  </si>
  <si>
    <t>Дом здравља Опово</t>
  </si>
  <si>
    <t>Дом здравља Пожега</t>
  </si>
  <si>
    <t>Дом здравља Прибој</t>
  </si>
  <si>
    <t>Дом здравља Пријепоље</t>
  </si>
  <si>
    <t>Дом здравља Соко Бања</t>
  </si>
  <si>
    <t>Дом здравља Србобран</t>
  </si>
  <si>
    <t>Дом здравља Сврљиг</t>
  </si>
  <si>
    <t>Дом здравља Шид</t>
  </si>
  <si>
    <t>Дом здравља Темерин</t>
  </si>
  <si>
    <t>Дом здравља Топола</t>
  </si>
  <si>
    <t>Дом здравља Уб</t>
  </si>
  <si>
    <t>Дом здравља Варварин</t>
  </si>
  <si>
    <t>Дом здравља Велика Плана</t>
  </si>
  <si>
    <t>Дом здравља Жабаљ</t>
  </si>
  <si>
    <t>Дом здравља Жабари</t>
  </si>
  <si>
    <t>Дом здравља Бор</t>
  </si>
  <si>
    <t>Дом здравља Јагодина</t>
  </si>
  <si>
    <t>Дом здравља Кикинда</t>
  </si>
  <si>
    <t>Дом здравља Краљево</t>
  </si>
  <si>
    <t>Дом здравља Нови Београд</t>
  </si>
  <si>
    <t>Дом здравља Нови Пазар</t>
  </si>
  <si>
    <t>Дом здравља Нови Сад</t>
  </si>
  <si>
    <t>Дом здравља Смедерево</t>
  </si>
  <si>
    <t>Дом здравља Сомбор</t>
  </si>
  <si>
    <t>Дом здравља Ваљево</t>
  </si>
  <si>
    <t>Дом здравља Врање</t>
  </si>
  <si>
    <t>Дом здравља Зрењанин</t>
  </si>
  <si>
    <t>Дом здравља Звездара</t>
  </si>
  <si>
    <t>Дом здравља Босилеград</t>
  </si>
  <si>
    <t>Дом здравља Врбас</t>
  </si>
  <si>
    <t>Дом здравља Смедеревска Паланка</t>
  </si>
  <si>
    <t>Дом здравља Апатин</t>
  </si>
  <si>
    <t>Дом здравља Димитровград</t>
  </si>
  <si>
    <t>Дом здравља Неготин</t>
  </si>
  <si>
    <t>Дом здравља Сента</t>
  </si>
  <si>
    <t>Дом здравља Сопот</t>
  </si>
  <si>
    <t>Дом здравља Тител</t>
  </si>
  <si>
    <t>Дом здравља Трстеник</t>
  </si>
  <si>
    <t>Дом здравља Пирот</t>
  </si>
  <si>
    <t>Дом здравља Стара Пазова</t>
  </si>
  <si>
    <t>Дом здравља Стари Град</t>
  </si>
  <si>
    <t>ранг*уПровера</t>
  </si>
  <si>
    <t>Дом здравља Алибунар</t>
  </si>
  <si>
    <t>Дом здравља Брус</t>
  </si>
  <si>
    <t>Дом здравља Крупањ</t>
  </si>
  <si>
    <t>Дом здравља Кула</t>
  </si>
  <si>
    <t>Дом здравља Љубовија</t>
  </si>
  <si>
    <t>Дом здравља Прокупље</t>
  </si>
  <si>
    <t>Дом здравља Тутин</t>
  </si>
  <si>
    <t>Дом здравља Палилула</t>
  </si>
  <si>
    <t>Дом здравља Земун</t>
  </si>
  <si>
    <t>Дом здравља Александровац</t>
  </si>
  <si>
    <t>Дом здравља Блаце</t>
  </si>
  <si>
    <t>Дом здравља Бољевац</t>
  </si>
  <si>
    <t>Дом здравља Бујановац</t>
  </si>
  <si>
    <t>Дом здравља Деспотовац</t>
  </si>
  <si>
    <t>Дом здравља Дољевац</t>
  </si>
  <si>
    <t>Дом здравља Голубац</t>
  </si>
  <si>
    <t>Дом здравља Горњи Милановац</t>
  </si>
  <si>
    <t>Дом здравља Ивањица</t>
  </si>
  <si>
    <t>Дом здравља Књажевац</t>
  </si>
  <si>
    <t>Дом здравља Коцељева</t>
  </si>
  <si>
    <t>Дом здравља Лајковац</t>
  </si>
  <si>
    <t>Дом здравља Мионица</t>
  </si>
  <si>
    <t>Дом здравља Нови Кнежевац</t>
  </si>
  <si>
    <t>Дом здравља Оџаци</t>
  </si>
  <si>
    <t>BOD</t>
  </si>
  <si>
    <t>ZVEZDA</t>
  </si>
  <si>
    <t>ZNANJE</t>
  </si>
  <si>
    <t>30% i više</t>
  </si>
  <si>
    <t>manje od 30</t>
  </si>
  <si>
    <t>proporcionalno manje</t>
  </si>
  <si>
    <t>SKALA ZA BODOVANJE ZADOVOLJSTVA</t>
  </si>
  <si>
    <t>Ocena</t>
  </si>
  <si>
    <t>Bodovi</t>
  </si>
  <si>
    <t>2.81-3.00</t>
  </si>
  <si>
    <t>3.01-3.20</t>
  </si>
  <si>
    <t>3.21-3.40</t>
  </si>
  <si>
    <t>3.41-3.60</t>
  </si>
  <si>
    <t>3.61-3.80</t>
  </si>
  <si>
    <t>3.81-4.00</t>
  </si>
  <si>
    <t>4.01-4.20</t>
  </si>
  <si>
    <t>4.21-4.40</t>
  </si>
  <si>
    <t>4.41-4.60</t>
  </si>
  <si>
    <t>4.61-4.80</t>
  </si>
  <si>
    <t>4.81-5.00</t>
  </si>
  <si>
    <t>¶¶</t>
  </si>
  <si>
    <t>¶</t>
  </si>
  <si>
    <t>УСТАНОВА</t>
  </si>
  <si>
    <t>РАНГ</t>
  </si>
  <si>
    <t>КАТЕГОРИЈА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</si>
</sst>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"/>
  </numFmts>
  <fonts count="43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2"/>
      <color indexed="8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2" fontId="0" fillId="0" borderId="16" xfId="0" applyNumberFormat="1" applyBorder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right" wrapText="1"/>
    </xf>
    <xf numFmtId="0" fontId="9" fillId="0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23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28"/>
  <sheetViews>
    <sheetView zoomScalePageLayoutView="0" workbookViewId="0" topLeftCell="A1">
      <selection activeCell="D36" sqref="D36"/>
    </sheetView>
  </sheetViews>
  <sheetFormatPr defaultColWidth="9.140625" defaultRowHeight="12.75"/>
  <cols>
    <col min="4" max="4" width="16.140625" style="0" customWidth="1"/>
    <col min="5" max="5" width="19.28125" style="0" customWidth="1"/>
  </cols>
  <sheetData>
    <row r="10" spans="1:4" ht="12.75">
      <c r="A10" s="3" t="s">
        <v>160</v>
      </c>
      <c r="B10" s="3" t="s">
        <v>161</v>
      </c>
      <c r="D10" s="3" t="s">
        <v>162</v>
      </c>
    </row>
    <row r="11" spans="1:5" ht="12.75">
      <c r="A11" s="4">
        <v>100</v>
      </c>
      <c r="B11" s="37">
        <v>3</v>
      </c>
      <c r="D11" s="5" t="s">
        <v>163</v>
      </c>
      <c r="E11" s="6">
        <v>100</v>
      </c>
    </row>
    <row r="12" spans="1:5" ht="12.75">
      <c r="A12" s="10">
        <v>80</v>
      </c>
      <c r="B12" s="38"/>
      <c r="D12" s="8" t="s">
        <v>164</v>
      </c>
      <c r="E12" s="9" t="s">
        <v>165</v>
      </c>
    </row>
    <row r="13" spans="1:2" ht="12.75">
      <c r="A13" s="4">
        <v>79.99</v>
      </c>
      <c r="B13" s="37">
        <v>2</v>
      </c>
    </row>
    <row r="14" spans="1:2" ht="12.75">
      <c r="A14" s="10">
        <v>50</v>
      </c>
      <c r="B14" s="38"/>
    </row>
    <row r="15" spans="1:6" ht="12.75">
      <c r="A15" s="4">
        <v>49.99</v>
      </c>
      <c r="B15" s="37">
        <v>1</v>
      </c>
      <c r="D15" s="11" t="s">
        <v>166</v>
      </c>
      <c r="E15" s="12"/>
      <c r="F15" s="13"/>
    </row>
    <row r="16" spans="1:2" ht="12.75">
      <c r="A16" s="10">
        <v>20</v>
      </c>
      <c r="B16" s="38"/>
    </row>
    <row r="17" spans="1:5" ht="12.75">
      <c r="A17" s="7">
        <v>19.99</v>
      </c>
      <c r="B17" s="39">
        <v>0</v>
      </c>
      <c r="D17" s="14" t="s">
        <v>167</v>
      </c>
      <c r="E17" s="15" t="s">
        <v>168</v>
      </c>
    </row>
    <row r="18" spans="1:6" ht="12.75">
      <c r="A18" s="10">
        <v>0</v>
      </c>
      <c r="B18" s="38"/>
      <c r="D18" s="16">
        <v>3</v>
      </c>
      <c r="E18" s="17">
        <v>50</v>
      </c>
      <c r="F18" t="s">
        <v>169</v>
      </c>
    </row>
    <row r="19" spans="4:6" ht="12.75">
      <c r="D19" s="18">
        <v>3.2</v>
      </c>
      <c r="E19" s="19">
        <v>55</v>
      </c>
      <c r="F19" t="s">
        <v>170</v>
      </c>
    </row>
    <row r="20" spans="4:6" ht="12.75">
      <c r="D20" s="18">
        <v>3.4</v>
      </c>
      <c r="E20" s="19">
        <v>60</v>
      </c>
      <c r="F20" t="s">
        <v>171</v>
      </c>
    </row>
    <row r="21" spans="4:6" ht="12.75">
      <c r="D21" s="18">
        <v>3.6</v>
      </c>
      <c r="E21" s="19">
        <v>65</v>
      </c>
      <c r="F21" t="s">
        <v>172</v>
      </c>
    </row>
    <row r="22" spans="4:6" ht="12.75">
      <c r="D22" s="18">
        <v>3.8</v>
      </c>
      <c r="E22" s="19">
        <v>70</v>
      </c>
      <c r="F22" t="s">
        <v>173</v>
      </c>
    </row>
    <row r="23" spans="4:6" ht="12.75">
      <c r="D23" s="18">
        <v>4</v>
      </c>
      <c r="E23" s="19">
        <v>75</v>
      </c>
      <c r="F23" t="s">
        <v>174</v>
      </c>
    </row>
    <row r="24" spans="4:6" ht="12.75">
      <c r="D24" s="18">
        <v>4.2</v>
      </c>
      <c r="E24" s="19">
        <v>80</v>
      </c>
      <c r="F24" t="s">
        <v>175</v>
      </c>
    </row>
    <row r="25" spans="4:6" ht="12.75">
      <c r="D25" s="18">
        <v>4.4</v>
      </c>
      <c r="E25" s="19">
        <v>85</v>
      </c>
      <c r="F25" t="s">
        <v>176</v>
      </c>
    </row>
    <row r="26" spans="4:6" ht="12.75">
      <c r="D26" s="18">
        <v>4.6</v>
      </c>
      <c r="E26" s="19">
        <v>90</v>
      </c>
      <c r="F26" t="s">
        <v>177</v>
      </c>
    </row>
    <row r="27" spans="4:6" ht="12.75">
      <c r="D27" s="18">
        <v>4.8</v>
      </c>
      <c r="E27" s="19">
        <v>95</v>
      </c>
      <c r="F27" t="s">
        <v>178</v>
      </c>
    </row>
    <row r="28" spans="4:6" ht="12.75">
      <c r="D28" s="16">
        <v>5</v>
      </c>
      <c r="E28" s="17">
        <v>100</v>
      </c>
      <c r="F28" t="s">
        <v>179</v>
      </c>
    </row>
  </sheetData>
  <sheetProtection/>
  <mergeCells count="4">
    <mergeCell ref="B11:B12"/>
    <mergeCell ref="B13:B14"/>
    <mergeCell ref="B15:B16"/>
    <mergeCell ref="B17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6.140625" style="0" customWidth="1"/>
    <col min="2" max="2" width="33.57421875" style="0" customWidth="1"/>
    <col min="3" max="3" width="14.421875" style="20" customWidth="1"/>
    <col min="4" max="4" width="12.421875" style="20" hidden="1" customWidth="1"/>
    <col min="5" max="5" width="20.57421875" style="20" bestFit="1" customWidth="1"/>
    <col min="6" max="6" width="22.421875" style="1" hidden="1" customWidth="1"/>
    <col min="8" max="8" width="33.28125" style="0" customWidth="1"/>
  </cols>
  <sheetData>
    <row r="1" spans="1:6" ht="161.25" customHeight="1" thickBot="1">
      <c r="A1" s="28" t="s">
        <v>36</v>
      </c>
      <c r="B1" s="29" t="s">
        <v>182</v>
      </c>
      <c r="C1" s="29" t="s">
        <v>183</v>
      </c>
      <c r="D1" s="29" t="s">
        <v>135</v>
      </c>
      <c r="E1" s="30" t="s">
        <v>184</v>
      </c>
      <c r="F1" s="24" t="s">
        <v>0</v>
      </c>
    </row>
    <row r="2" spans="1:6" ht="13.5" customHeight="1">
      <c r="A2" s="32">
        <v>1</v>
      </c>
      <c r="B2" s="35" t="s">
        <v>77</v>
      </c>
      <c r="C2" s="22">
        <v>2.44</v>
      </c>
      <c r="D2" s="22" t="e">
        <f>#REF!*0.45+#REF!*0.1+#REF!*0.25+#REF!*0.2</f>
        <v>#REF!</v>
      </c>
      <c r="E2" s="23" t="s">
        <v>180</v>
      </c>
      <c r="F2" s="2" t="e">
        <f>RОУНД(Д3,0)</f>
        <v>#NAME?</v>
      </c>
    </row>
    <row r="3" spans="1:6" ht="13.5" customHeight="1">
      <c r="A3" s="32">
        <v>1</v>
      </c>
      <c r="B3" s="35" t="s">
        <v>129</v>
      </c>
      <c r="C3" s="22">
        <v>2.35</v>
      </c>
      <c r="D3" s="22" t="e">
        <f>#REF!*0.45+#REF!*0.1+#REF!*0.25+#REF!*0.2</f>
        <v>#REF!</v>
      </c>
      <c r="E3" s="23" t="s">
        <v>180</v>
      </c>
      <c r="F3" s="2" t="e">
        <f>RОУНД(Д4,0)</f>
        <v>#NAME?</v>
      </c>
    </row>
    <row r="4" spans="1:6" ht="13.5" customHeight="1">
      <c r="A4" s="32">
        <v>1</v>
      </c>
      <c r="B4" s="35" t="s">
        <v>49</v>
      </c>
      <c r="C4" s="22">
        <v>2.3</v>
      </c>
      <c r="D4" s="22" t="e">
        <f>#REF!*0.45+#REF!*0.1+#REF!*0.25+#REF!*0.2</f>
        <v>#REF!</v>
      </c>
      <c r="E4" s="23" t="s">
        <v>180</v>
      </c>
      <c r="F4" s="2" t="e">
        <f>RОУНД(Д5,0)</f>
        <v>#NAME?</v>
      </c>
    </row>
    <row r="5" spans="1:6" ht="13.5" customHeight="1">
      <c r="A5" s="32">
        <v>1</v>
      </c>
      <c r="B5" s="35" t="s">
        <v>96</v>
      </c>
      <c r="C5" s="22">
        <v>2.28</v>
      </c>
      <c r="D5" s="22" t="e">
        <f>#REF!*0.45+#REF!*0.1+#REF!*0.25+#REF!*0.2</f>
        <v>#REF!</v>
      </c>
      <c r="E5" s="23" t="s">
        <v>180</v>
      </c>
      <c r="F5" s="2" t="e">
        <f>RОУНД(Д6,0)</f>
        <v>#NAME?</v>
      </c>
    </row>
    <row r="6" spans="1:6" ht="13.5" customHeight="1">
      <c r="A6" s="32">
        <v>1</v>
      </c>
      <c r="B6" s="35" t="s">
        <v>98</v>
      </c>
      <c r="C6" s="22">
        <v>2.26</v>
      </c>
      <c r="D6" s="22" t="e">
        <f>#REF!*0.45+#REF!*0.1+#REF!*0.25+#REF!*0.2</f>
        <v>#REF!</v>
      </c>
      <c r="E6" s="23" t="s">
        <v>180</v>
      </c>
      <c r="F6" s="2" t="e">
        <f>RОУНД(Д7,0)</f>
        <v>#NAME?</v>
      </c>
    </row>
    <row r="7" spans="1:6" ht="13.5" customHeight="1">
      <c r="A7" s="32">
        <v>1</v>
      </c>
      <c r="B7" s="35" t="s">
        <v>142</v>
      </c>
      <c r="C7" s="22">
        <v>2.24</v>
      </c>
      <c r="D7" s="22" t="e">
        <f>#REF!*0.45+#REF!*0.1+#REF!*0.25+#REF!*0.2</f>
        <v>#REF!</v>
      </c>
      <c r="E7" s="23" t="s">
        <v>180</v>
      </c>
      <c r="F7" s="2" t="e">
        <f>RОУНД(Д8,0)</f>
        <v>#NAME?</v>
      </c>
    </row>
    <row r="8" spans="1:6" ht="13.5" customHeight="1">
      <c r="A8" s="32">
        <v>1</v>
      </c>
      <c r="B8" s="35" t="s">
        <v>63</v>
      </c>
      <c r="C8" s="22">
        <v>2.19</v>
      </c>
      <c r="D8" s="22" t="e">
        <f>#REF!*0.45+#REF!*0.1+#REF!*0.25+#REF!*0.2</f>
        <v>#REF!</v>
      </c>
      <c r="E8" s="23" t="s">
        <v>180</v>
      </c>
      <c r="F8" s="2" t="e">
        <f>RОУНД(Д9,0)</f>
        <v>#NAME?</v>
      </c>
    </row>
    <row r="9" spans="1:6" ht="13.5" customHeight="1">
      <c r="A9" s="32">
        <v>1</v>
      </c>
      <c r="B9" s="35" t="s">
        <v>145</v>
      </c>
      <c r="C9" s="22">
        <v>2.19</v>
      </c>
      <c r="D9" s="22" t="e">
        <f>#REF!*0.45+#REF!*0.1+#REF!*0.25+#REF!*0.2</f>
        <v>#REF!</v>
      </c>
      <c r="E9" s="23" t="s">
        <v>180</v>
      </c>
      <c r="F9" s="2" t="e">
        <f>RОУНД(Д10,0)</f>
        <v>#NAME?</v>
      </c>
    </row>
    <row r="10" spans="1:6" ht="13.5" customHeight="1">
      <c r="A10" s="32">
        <v>1</v>
      </c>
      <c r="B10" s="35" t="s">
        <v>25</v>
      </c>
      <c r="C10" s="22">
        <v>2.19</v>
      </c>
      <c r="D10" s="22" t="e">
        <f>#REF!*0.45+#REF!*0.1+#REF!*0.25+#REF!*0.2</f>
        <v>#REF!</v>
      </c>
      <c r="E10" s="23" t="s">
        <v>180</v>
      </c>
      <c r="F10" s="2" t="e">
        <f>RОУНД(Д11,0)</f>
        <v>#NAME?</v>
      </c>
    </row>
    <row r="11" spans="1:6" ht="13.5" customHeight="1">
      <c r="A11" s="32">
        <v>1</v>
      </c>
      <c r="B11" s="35" t="s">
        <v>126</v>
      </c>
      <c r="C11" s="22">
        <v>2.17</v>
      </c>
      <c r="D11" s="22" t="e">
        <f>#REF!*0.45+#REF!*0.1+#REF!*0.25+#REF!*0.2</f>
        <v>#REF!</v>
      </c>
      <c r="E11" s="23" t="s">
        <v>180</v>
      </c>
      <c r="F11" s="2" t="e">
        <f>RОУНД(Д12,0)</f>
        <v>#NAME?</v>
      </c>
    </row>
    <row r="12" spans="1:6" ht="13.5" customHeight="1">
      <c r="A12" s="32">
        <v>1</v>
      </c>
      <c r="B12" s="35" t="s">
        <v>83</v>
      </c>
      <c r="C12" s="22">
        <v>2.15</v>
      </c>
      <c r="D12" s="22"/>
      <c r="E12" s="23" t="s">
        <v>180</v>
      </c>
      <c r="F12" s="2"/>
    </row>
    <row r="13" spans="1:6" ht="13.5" customHeight="1">
      <c r="A13" s="32">
        <v>1</v>
      </c>
      <c r="B13" s="35" t="s">
        <v>100</v>
      </c>
      <c r="C13" s="22">
        <v>2.15</v>
      </c>
      <c r="D13" s="22" t="e">
        <f>#REF!*0.45+#REF!*0.1+#REF!*0.25+#REF!*0.2</f>
        <v>#REF!</v>
      </c>
      <c r="E13" s="23" t="s">
        <v>180</v>
      </c>
      <c r="F13" s="2" t="e">
        <f>RОУНД(Д13,0)</f>
        <v>#NAME?</v>
      </c>
    </row>
    <row r="14" spans="1:6" ht="13.5" customHeight="1">
      <c r="A14" s="32">
        <v>1</v>
      </c>
      <c r="B14" s="35" t="s">
        <v>8</v>
      </c>
      <c r="C14" s="22">
        <v>2.12</v>
      </c>
      <c r="D14" s="22" t="e">
        <f>#REF!*0.45+#REF!*0.1+#REF!*0.25+#REF!*0.2</f>
        <v>#REF!</v>
      </c>
      <c r="E14" s="23" t="s">
        <v>180</v>
      </c>
      <c r="F14" s="2" t="e">
        <f>RОУНД(Д14,0)</f>
        <v>#NAME?</v>
      </c>
    </row>
    <row r="15" spans="1:6" ht="13.5" customHeight="1">
      <c r="A15" s="32">
        <v>1</v>
      </c>
      <c r="B15" s="35" t="s">
        <v>131</v>
      </c>
      <c r="C15" s="22">
        <v>2.12</v>
      </c>
      <c r="D15" s="22" t="e">
        <f>#REF!*0.45+#REF!*0.1+#REF!*0.25+#REF!*0.2</f>
        <v>#REF!</v>
      </c>
      <c r="E15" s="23" t="s">
        <v>180</v>
      </c>
      <c r="F15" s="2" t="e">
        <f>RОУНД(Д15,0)</f>
        <v>#NAME?</v>
      </c>
    </row>
    <row r="16" spans="1:6" ht="13.5" customHeight="1">
      <c r="A16" s="32">
        <v>1</v>
      </c>
      <c r="B16" s="35" t="s">
        <v>67</v>
      </c>
      <c r="C16" s="22">
        <v>2.12</v>
      </c>
      <c r="D16" s="22" t="e">
        <f>#REF!*0.45+#REF!*0.1+#REF!*0.25+#REF!*0.2</f>
        <v>#REF!</v>
      </c>
      <c r="E16" s="23" t="s">
        <v>180</v>
      </c>
      <c r="F16" s="2" t="e">
        <f>RОУНД(Д16,0)</f>
        <v>#NAME?</v>
      </c>
    </row>
    <row r="17" spans="1:6" ht="13.5" customHeight="1">
      <c r="A17" s="32">
        <v>1</v>
      </c>
      <c r="B17" s="35" t="s">
        <v>93</v>
      </c>
      <c r="C17" s="22">
        <v>2.1</v>
      </c>
      <c r="D17" s="22" t="e">
        <f>#REF!*0.45+#REF!*0.1+#REF!*0.25+#REF!*0.2</f>
        <v>#REF!</v>
      </c>
      <c r="E17" s="23" t="s">
        <v>180</v>
      </c>
      <c r="F17" s="2" t="e">
        <f>RОУНД(Д17,0)</f>
        <v>#NAME?</v>
      </c>
    </row>
    <row r="18" spans="1:6" ht="13.5" customHeight="1">
      <c r="A18" s="32">
        <v>1</v>
      </c>
      <c r="B18" s="35" t="s">
        <v>58</v>
      </c>
      <c r="C18" s="22">
        <v>2.1</v>
      </c>
      <c r="D18" s="22" t="e">
        <f>#REF!*0.45+#REF!*0.1+#REF!*0.25+#REF!*0.2</f>
        <v>#REF!</v>
      </c>
      <c r="E18" s="23" t="s">
        <v>180</v>
      </c>
      <c r="F18" s="2" t="e">
        <f>RОУНД(Д18,0)</f>
        <v>#NAME?</v>
      </c>
    </row>
    <row r="19" spans="1:6" ht="13.5" customHeight="1">
      <c r="A19" s="32">
        <v>1</v>
      </c>
      <c r="B19" s="35" t="s">
        <v>51</v>
      </c>
      <c r="C19" s="22">
        <v>2.1</v>
      </c>
      <c r="D19" s="22" t="e">
        <f>#REF!*0.45+#REF!*0.1+#REF!*0.25+#REF!*0.2</f>
        <v>#REF!</v>
      </c>
      <c r="E19" s="23" t="s">
        <v>180</v>
      </c>
      <c r="F19" s="2" t="e">
        <f>RОУНД(Д19,0)</f>
        <v>#NAME?</v>
      </c>
    </row>
    <row r="20" spans="1:6" ht="13.5" customHeight="1">
      <c r="A20" s="32">
        <v>1</v>
      </c>
      <c r="B20" s="35" t="s">
        <v>46</v>
      </c>
      <c r="C20" s="22">
        <v>2.1</v>
      </c>
      <c r="D20" s="22" t="e">
        <f>#REF!*0.45+#REF!*0.1+#REF!*0.25+#REF!*0.2</f>
        <v>#REF!</v>
      </c>
      <c r="E20" s="23" t="s">
        <v>180</v>
      </c>
      <c r="F20" s="2" t="e">
        <f>RОУНД(Д20,0)</f>
        <v>#NAME?</v>
      </c>
    </row>
    <row r="21" spans="1:6" ht="13.5" customHeight="1">
      <c r="A21" s="32">
        <v>1</v>
      </c>
      <c r="B21" s="35" t="s">
        <v>150</v>
      </c>
      <c r="C21" s="22">
        <v>2.1</v>
      </c>
      <c r="D21" s="22" t="e">
        <f>#REF!*0.45+#REF!*0.1+#REF!*0.25+#REF!*0.2</f>
        <v>#REF!</v>
      </c>
      <c r="E21" s="23" t="s">
        <v>180</v>
      </c>
      <c r="F21" s="2" t="e">
        <f>RОУНД(Д21,0)</f>
        <v>#NAME?</v>
      </c>
    </row>
    <row r="22" spans="1:6" ht="13.5" customHeight="1">
      <c r="A22" s="32">
        <v>1</v>
      </c>
      <c r="B22" s="35" t="s">
        <v>79</v>
      </c>
      <c r="C22" s="22">
        <v>2.08</v>
      </c>
      <c r="D22" s="22" t="e">
        <f>#REF!*0.45+#REF!*0.1+#REF!*0.25+#REF!*0.2</f>
        <v>#REF!</v>
      </c>
      <c r="E22" s="23" t="s">
        <v>180</v>
      </c>
      <c r="F22" s="2" t="e">
        <f>RОУНД(Д22,0)</f>
        <v>#NAME?</v>
      </c>
    </row>
    <row r="23" spans="1:6" ht="13.5" customHeight="1">
      <c r="A23" s="32">
        <v>1</v>
      </c>
      <c r="B23" s="35" t="s">
        <v>156</v>
      </c>
      <c r="C23" s="22">
        <v>2.08</v>
      </c>
      <c r="D23" s="22" t="e">
        <f>#REF!*0.45+#REF!*0.1+#REF!*0.25+#REF!*0.2</f>
        <v>#REF!</v>
      </c>
      <c r="E23" s="23" t="s">
        <v>180</v>
      </c>
      <c r="F23" s="2" t="e">
        <f>RОУНД(Д23,0)</f>
        <v>#NAME?</v>
      </c>
    </row>
    <row r="24" spans="1:6" ht="13.5" customHeight="1">
      <c r="A24" s="32">
        <v>1</v>
      </c>
      <c r="B24" s="35" t="s">
        <v>103</v>
      </c>
      <c r="C24" s="22">
        <v>2.08</v>
      </c>
      <c r="D24" s="22" t="e">
        <f>#REF!*0.45+#REF!*0.1+#REF!*0.25+#REF!*0.2</f>
        <v>#REF!</v>
      </c>
      <c r="E24" s="23" t="s">
        <v>180</v>
      </c>
      <c r="F24" s="2" t="e">
        <f>RОУНД(Д24,0)</f>
        <v>#NAME?</v>
      </c>
    </row>
    <row r="25" spans="1:6" ht="13.5" customHeight="1">
      <c r="A25" s="32">
        <v>1</v>
      </c>
      <c r="B25" s="35" t="s">
        <v>95</v>
      </c>
      <c r="C25" s="22">
        <v>2.06</v>
      </c>
      <c r="D25" s="22" t="e">
        <f>#REF!*0.45+#REF!*0.1+#REF!*0.25+#REF!*0.2</f>
        <v>#REF!</v>
      </c>
      <c r="E25" s="23" t="s">
        <v>180</v>
      </c>
      <c r="F25" s="2" t="e">
        <f>RОУНД(Д25,0)</f>
        <v>#NAME?</v>
      </c>
    </row>
    <row r="26" spans="1:6" ht="13.5" customHeight="1">
      <c r="A26" s="32">
        <v>1</v>
      </c>
      <c r="B26" s="35" t="s">
        <v>153</v>
      </c>
      <c r="C26" s="22">
        <v>2.06</v>
      </c>
      <c r="D26" s="22" t="e">
        <f>#REF!*0.45+#REF!*0.1+#REF!*0.25+#REF!*0.2</f>
        <v>#REF!</v>
      </c>
      <c r="E26" s="23" t="s">
        <v>180</v>
      </c>
      <c r="F26" s="2" t="e">
        <f>RОУНД(Д26,0)</f>
        <v>#NAME?</v>
      </c>
    </row>
    <row r="27" spans="1:6" ht="13.5" customHeight="1">
      <c r="A27" s="32">
        <v>1</v>
      </c>
      <c r="B27" s="35" t="s">
        <v>54</v>
      </c>
      <c r="C27" s="22">
        <v>2.06</v>
      </c>
      <c r="D27" s="22" t="e">
        <f>#REF!*0.45+#REF!*0.1+#REF!*0.25+#REF!*0.2</f>
        <v>#REF!</v>
      </c>
      <c r="E27" s="23" t="s">
        <v>180</v>
      </c>
      <c r="F27" s="2" t="e">
        <f>RОУНД(Д27,0)</f>
        <v>#NAME?</v>
      </c>
    </row>
    <row r="28" spans="1:6" ht="13.5" customHeight="1">
      <c r="A28" s="32">
        <v>1</v>
      </c>
      <c r="B28" s="35" t="s">
        <v>155</v>
      </c>
      <c r="C28" s="22">
        <v>2.04</v>
      </c>
      <c r="D28" s="22" t="e">
        <f>#REF!*0.45+#REF!*0.1+#REF!*0.25+#REF!*0.2</f>
        <v>#REF!</v>
      </c>
      <c r="E28" s="23" t="s">
        <v>180</v>
      </c>
      <c r="F28" s="2" t="e">
        <f>RОУНД(Д28,0)</f>
        <v>#NAME?</v>
      </c>
    </row>
    <row r="29" spans="1:6" ht="13.5" customHeight="1">
      <c r="A29" s="32">
        <v>1</v>
      </c>
      <c r="B29" s="35" t="s">
        <v>30</v>
      </c>
      <c r="C29" s="22">
        <v>2.04</v>
      </c>
      <c r="D29" s="22" t="e">
        <f>#REF!*0.45+#REF!*0.1+#REF!*0.25+#REF!*0.2</f>
        <v>#REF!</v>
      </c>
      <c r="E29" s="23" t="s">
        <v>180</v>
      </c>
      <c r="F29" s="2" t="e">
        <f>RОУНД(Д29,0)</f>
        <v>#NAME?</v>
      </c>
    </row>
    <row r="30" spans="1:6" ht="13.5" customHeight="1">
      <c r="A30" s="32">
        <v>1</v>
      </c>
      <c r="B30" s="35" t="s">
        <v>62</v>
      </c>
      <c r="C30" s="22">
        <v>2.02</v>
      </c>
      <c r="D30" s="22" t="e">
        <f>#REF!*0.45+#REF!*0.1+#REF!*0.25+#REF!*0.2</f>
        <v>#REF!</v>
      </c>
      <c r="E30" s="23" t="s">
        <v>180</v>
      </c>
      <c r="F30" s="2" t="e">
        <f>RОУНД(Д30,0)</f>
        <v>#NAME?</v>
      </c>
    </row>
    <row r="31" spans="1:6" ht="13.5" customHeight="1">
      <c r="A31" s="32">
        <v>1</v>
      </c>
      <c r="B31" s="35" t="s">
        <v>104</v>
      </c>
      <c r="C31" s="22">
        <v>2.01</v>
      </c>
      <c r="D31" s="22" t="e">
        <f>#REF!*0.45+#REF!*0.1+#REF!*0.25+#REF!*0.2</f>
        <v>#REF!</v>
      </c>
      <c r="E31" s="23" t="s">
        <v>180</v>
      </c>
      <c r="F31" s="2" t="e">
        <f>RОУНД(Д31,0)</f>
        <v>#NAME?</v>
      </c>
    </row>
    <row r="32" spans="1:6" ht="13.5" customHeight="1">
      <c r="A32" s="32">
        <v>1</v>
      </c>
      <c r="B32" s="35" t="s">
        <v>106</v>
      </c>
      <c r="C32" s="22">
        <v>1.99</v>
      </c>
      <c r="D32" s="22" t="e">
        <f>#REF!*0.45+#REF!*0.1+#REF!*0.25+#REF!*0.2</f>
        <v>#REF!</v>
      </c>
      <c r="E32" s="23" t="s">
        <v>180</v>
      </c>
      <c r="F32" s="2" t="e">
        <f>RОУНД(Д32,0)</f>
        <v>#NAME?</v>
      </c>
    </row>
    <row r="33" spans="1:6" ht="13.5" customHeight="1">
      <c r="A33" s="32">
        <v>1</v>
      </c>
      <c r="B33" s="35" t="s">
        <v>1</v>
      </c>
      <c r="C33" s="22">
        <v>1.99</v>
      </c>
      <c r="D33" s="22" t="e">
        <f>#REF!*0.45+#REF!*0.1+#REF!*0.25+#REF!*0.2</f>
        <v>#REF!</v>
      </c>
      <c r="E33" s="23" t="s">
        <v>180</v>
      </c>
      <c r="F33" s="2" t="e">
        <f>RОУНД(Д33,0)</f>
        <v>#NAME?</v>
      </c>
    </row>
    <row r="34" spans="1:6" ht="13.5" customHeight="1">
      <c r="A34" s="32">
        <v>1</v>
      </c>
      <c r="B34" s="35" t="s">
        <v>61</v>
      </c>
      <c r="C34" s="22">
        <v>1.99</v>
      </c>
      <c r="D34" s="22" t="e">
        <f>#REF!*0.45+#REF!*0.1+#REF!*0.25+#REF!*0.2</f>
        <v>#REF!</v>
      </c>
      <c r="E34" s="23" t="s">
        <v>180</v>
      </c>
      <c r="F34" s="2" t="e">
        <f>RОУНД(Д34,0)</f>
        <v>#NAME?</v>
      </c>
    </row>
    <row r="35" spans="1:6" ht="13.5" customHeight="1">
      <c r="A35" s="32">
        <v>1</v>
      </c>
      <c r="B35" s="35" t="s">
        <v>56</v>
      </c>
      <c r="C35" s="22">
        <v>1.99</v>
      </c>
      <c r="D35" s="22" t="e">
        <f>#REF!*0.45+#REF!*0.1+#REF!*0.25+#REF!*0.2</f>
        <v>#REF!</v>
      </c>
      <c r="E35" s="23" t="s">
        <v>180</v>
      </c>
      <c r="F35" s="2" t="e">
        <f>RОУНД(Д35,0)</f>
        <v>#NAME?</v>
      </c>
    </row>
    <row r="36" spans="1:6" ht="13.5" customHeight="1">
      <c r="A36" s="32">
        <v>1</v>
      </c>
      <c r="B36" s="35" t="s">
        <v>81</v>
      </c>
      <c r="C36" s="22">
        <v>1.97</v>
      </c>
      <c r="D36" s="22" t="e">
        <f>#REF!*0.45+#REF!*0.1+#REF!*0.25+#REF!*0.2</f>
        <v>#REF!</v>
      </c>
      <c r="E36" s="23" t="s">
        <v>180</v>
      </c>
      <c r="F36" s="2" t="e">
        <f>RОУНД(Д36,0)</f>
        <v>#NAME?</v>
      </c>
    </row>
    <row r="37" spans="1:6" ht="13.5" customHeight="1">
      <c r="A37" s="32">
        <v>1</v>
      </c>
      <c r="B37" s="35" t="s">
        <v>137</v>
      </c>
      <c r="C37" s="22">
        <v>1.96</v>
      </c>
      <c r="D37" s="22" t="e">
        <f>#REF!*0.45+#REF!*0.1+#REF!*0.25+#REF!*0.2</f>
        <v>#REF!</v>
      </c>
      <c r="E37" s="23" t="s">
        <v>180</v>
      </c>
      <c r="F37" s="2" t="e">
        <f>RОУНД(Д37,0)</f>
        <v>#NAME?</v>
      </c>
    </row>
    <row r="38" spans="1:6" ht="13.5" customHeight="1">
      <c r="A38" s="32">
        <v>1</v>
      </c>
      <c r="B38" s="35" t="s">
        <v>146</v>
      </c>
      <c r="C38" s="22">
        <v>1.96</v>
      </c>
      <c r="D38" s="22" t="e">
        <f>#REF!*0.45+#REF!*0.1+#REF!*0.25+#REF!*0.2</f>
        <v>#REF!</v>
      </c>
      <c r="E38" s="23" t="s">
        <v>180</v>
      </c>
      <c r="F38" s="2" t="e">
        <f>RОУНД(Д38,0)</f>
        <v>#NAME?</v>
      </c>
    </row>
    <row r="39" spans="1:6" ht="13.5" customHeight="1">
      <c r="A39" s="32">
        <v>1</v>
      </c>
      <c r="B39" s="35" t="s">
        <v>32</v>
      </c>
      <c r="C39" s="22">
        <v>1.94</v>
      </c>
      <c r="D39" s="22" t="e">
        <f>#REF!*0.45+#REF!*0.1+#REF!*0.25+#REF!*0.2</f>
        <v>#REF!</v>
      </c>
      <c r="E39" s="23" t="s">
        <v>180</v>
      </c>
      <c r="F39" s="2" t="e">
        <f>RОУНД(Д39,0)</f>
        <v>#NAME?</v>
      </c>
    </row>
    <row r="40" spans="1:6" ht="13.5" customHeight="1">
      <c r="A40" s="32">
        <v>1</v>
      </c>
      <c r="B40" s="35" t="s">
        <v>94</v>
      </c>
      <c r="C40" s="22">
        <v>1.94</v>
      </c>
      <c r="D40" s="22" t="e">
        <f>#REF!*0.45+#REF!*0.1+#REF!*0.25+#REF!*0.2</f>
        <v>#REF!</v>
      </c>
      <c r="E40" s="23" t="s">
        <v>180</v>
      </c>
      <c r="F40" s="2" t="e">
        <f>RОУНД(Д40,0)</f>
        <v>#NAME?</v>
      </c>
    </row>
    <row r="41" spans="1:6" ht="13.5" customHeight="1">
      <c r="A41" s="32">
        <v>1</v>
      </c>
      <c r="B41" s="35" t="s">
        <v>28</v>
      </c>
      <c r="C41" s="22">
        <v>1.94</v>
      </c>
      <c r="D41" s="22" t="e">
        <f>#REF!*0.45+#REF!*0.1+#REF!*0.25+#REF!*0.2</f>
        <v>#REF!</v>
      </c>
      <c r="E41" s="23" t="s">
        <v>180</v>
      </c>
      <c r="F41" s="2" t="e">
        <f>RОУНД(Д41,0)</f>
        <v>#NAME?</v>
      </c>
    </row>
    <row r="42" spans="1:6" ht="13.5" customHeight="1">
      <c r="A42" s="32">
        <v>1</v>
      </c>
      <c r="B42" s="35" t="s">
        <v>59</v>
      </c>
      <c r="C42" s="22">
        <v>1.94</v>
      </c>
      <c r="D42" s="22" t="e">
        <f>#REF!*0.45+#REF!*0.1+#REF!*0.25+#REF!*0.2</f>
        <v>#REF!</v>
      </c>
      <c r="E42" s="23" t="s">
        <v>180</v>
      </c>
      <c r="F42" s="2" t="e">
        <f>RОУНД(Д42,0)</f>
        <v>#NAME?</v>
      </c>
    </row>
    <row r="43" spans="1:6" ht="13.5" customHeight="1">
      <c r="A43" s="32">
        <v>1</v>
      </c>
      <c r="B43" s="35" t="s">
        <v>92</v>
      </c>
      <c r="C43" s="22">
        <v>1.94</v>
      </c>
      <c r="D43" s="22" t="e">
        <f>#REF!*0.45+#REF!*0.1+#REF!*0.25+#REF!*0.2</f>
        <v>#REF!</v>
      </c>
      <c r="E43" s="23" t="s">
        <v>180</v>
      </c>
      <c r="F43" s="2" t="e">
        <f>RОУНД(Д43,0)</f>
        <v>#NAME?</v>
      </c>
    </row>
    <row r="44" spans="1:6" ht="13.5" customHeight="1">
      <c r="A44" s="32">
        <v>1</v>
      </c>
      <c r="B44" s="35" t="s">
        <v>53</v>
      </c>
      <c r="C44" s="22">
        <v>1.92</v>
      </c>
      <c r="D44" s="22" t="e">
        <f>#REF!*0.45+#REF!*0.1+#REF!*0.25+#REF!*0.2</f>
        <v>#REF!</v>
      </c>
      <c r="E44" s="23" t="s">
        <v>180</v>
      </c>
      <c r="F44" s="2" t="e">
        <f>RОУНД(Д44,0)</f>
        <v>#NAME?</v>
      </c>
    </row>
    <row r="45" spans="1:6" ht="13.5" customHeight="1">
      <c r="A45" s="32">
        <v>1</v>
      </c>
      <c r="B45" s="35" t="s">
        <v>97</v>
      </c>
      <c r="C45" s="22">
        <v>1.92</v>
      </c>
      <c r="D45" s="22" t="e">
        <f>#REF!*0.45+#REF!*0.1+#REF!*0.25+#REF!*0.2</f>
        <v>#REF!</v>
      </c>
      <c r="E45" s="23" t="s">
        <v>180</v>
      </c>
      <c r="F45" s="2" t="e">
        <f>RОУНД(Д45,0)</f>
        <v>#NAME?</v>
      </c>
    </row>
    <row r="46" spans="1:6" ht="13.5" customHeight="1">
      <c r="A46" s="32">
        <v>1</v>
      </c>
      <c r="B46" s="35" t="s">
        <v>26</v>
      </c>
      <c r="C46" s="22">
        <v>1.92</v>
      </c>
      <c r="D46" s="22" t="e">
        <f>#REF!*0.45+#REF!*0.1+#REF!*0.25+#REF!*0.2</f>
        <v>#REF!</v>
      </c>
      <c r="E46" s="23" t="s">
        <v>180</v>
      </c>
      <c r="F46" s="2" t="e">
        <f>RОУНД(Д46,0)</f>
        <v>#NAME?</v>
      </c>
    </row>
    <row r="47" spans="1:6" ht="13.5" customHeight="1">
      <c r="A47" s="32">
        <v>1</v>
      </c>
      <c r="B47" s="35" t="s">
        <v>157</v>
      </c>
      <c r="C47" s="22">
        <v>1.9</v>
      </c>
      <c r="D47" s="22" t="e">
        <f>#REF!*0.45+#REF!*0.1+#REF!*0.25+#REF!*0.2</f>
        <v>#REF!</v>
      </c>
      <c r="E47" s="23" t="s">
        <v>180</v>
      </c>
      <c r="F47" s="2" t="e">
        <f>RОУНД(Д47,0)</f>
        <v>#NAME?</v>
      </c>
    </row>
    <row r="48" spans="1:6" ht="13.5" customHeight="1">
      <c r="A48" s="32">
        <v>1</v>
      </c>
      <c r="B48" s="35" t="s">
        <v>50</v>
      </c>
      <c r="C48" s="22">
        <v>1.9</v>
      </c>
      <c r="D48" s="22" t="e">
        <f>#REF!*0.45+#REF!*0.1+#REF!*0.25+#REF!*0.2</f>
        <v>#REF!</v>
      </c>
      <c r="E48" s="23" t="s">
        <v>180</v>
      </c>
      <c r="F48" s="2" t="e">
        <f>RОУНД(Д48,0)</f>
        <v>#NAME?</v>
      </c>
    </row>
    <row r="49" spans="1:6" ht="13.5" customHeight="1">
      <c r="A49" s="32">
        <v>1</v>
      </c>
      <c r="B49" s="35" t="s">
        <v>60</v>
      </c>
      <c r="C49" s="22">
        <v>1.9</v>
      </c>
      <c r="D49" s="22" t="e">
        <f>#REF!*0.45+#REF!*0.1+#REF!*0.25+#REF!*0.2</f>
        <v>#REF!</v>
      </c>
      <c r="E49" s="23" t="s">
        <v>180</v>
      </c>
      <c r="F49" s="2" t="e">
        <f>RОУНД(Д49,0)</f>
        <v>#NAME?</v>
      </c>
    </row>
    <row r="50" spans="1:6" ht="13.5" customHeight="1">
      <c r="A50" s="32">
        <v>1</v>
      </c>
      <c r="B50" s="35" t="s">
        <v>105</v>
      </c>
      <c r="C50" s="22">
        <v>1.9</v>
      </c>
      <c r="D50" s="22" t="e">
        <f>#REF!*0.45+#REF!*0.1+#REF!*0.25+#REF!*0.2</f>
        <v>#REF!</v>
      </c>
      <c r="E50" s="23" t="s">
        <v>180</v>
      </c>
      <c r="F50" s="2" t="e">
        <f>RОУНД(Д50,0)</f>
        <v>#NAME?</v>
      </c>
    </row>
    <row r="51" spans="1:6" ht="13.5" customHeight="1">
      <c r="A51" s="32">
        <v>1</v>
      </c>
      <c r="B51" s="35" t="s">
        <v>82</v>
      </c>
      <c r="C51" s="22">
        <v>1.9</v>
      </c>
      <c r="D51" s="22" t="e">
        <f>#REF!*0.45+#REF!*0.1+#REF!*0.25+#REF!*0.2</f>
        <v>#REF!</v>
      </c>
      <c r="E51" s="23" t="s">
        <v>180</v>
      </c>
      <c r="F51" s="2" t="e">
        <f>RОУНД(Д51,0)</f>
        <v>#NAME?</v>
      </c>
    </row>
    <row r="52" spans="1:6" ht="13.5" customHeight="1">
      <c r="A52" s="32">
        <v>1</v>
      </c>
      <c r="B52" s="35" t="s">
        <v>57</v>
      </c>
      <c r="C52" s="22">
        <v>1.88</v>
      </c>
      <c r="D52" s="22" t="e">
        <f>#REF!*0.45+#REF!*0.1+#REF!*0.25+#REF!*0.2</f>
        <v>#REF!</v>
      </c>
      <c r="E52" s="23" t="s">
        <v>180</v>
      </c>
      <c r="F52" s="2" t="e">
        <f>RОУНД(Д52,0)</f>
        <v>#NAME?</v>
      </c>
    </row>
    <row r="53" spans="1:6" ht="13.5" customHeight="1">
      <c r="A53" s="32">
        <v>1</v>
      </c>
      <c r="B53" s="35" t="s">
        <v>159</v>
      </c>
      <c r="C53" s="22">
        <v>1.88</v>
      </c>
      <c r="D53" s="22" t="e">
        <f>#REF!*0.45+#REF!*0.1+#REF!*0.25+#REF!*0.2</f>
        <v>#REF!</v>
      </c>
      <c r="E53" s="23" t="s">
        <v>180</v>
      </c>
      <c r="F53" s="2" t="e">
        <f>RОУНД(Д53,0)</f>
        <v>#NAME?</v>
      </c>
    </row>
    <row r="54" spans="1:6" ht="13.5" customHeight="1">
      <c r="A54" s="32">
        <v>1</v>
      </c>
      <c r="B54" s="35" t="s">
        <v>44</v>
      </c>
      <c r="C54" s="22">
        <v>1.88</v>
      </c>
      <c r="D54" s="22" t="e">
        <f>#REF!*0.45+#REF!*0.1+#REF!*0.25+#REF!*0.2</f>
        <v>#REF!</v>
      </c>
      <c r="E54" s="23" t="s">
        <v>180</v>
      </c>
      <c r="F54" s="2" t="e">
        <f>RОУНД(Д54,0)</f>
        <v>#NAME?</v>
      </c>
    </row>
    <row r="55" spans="1:6" ht="13.5" customHeight="1">
      <c r="A55" s="32">
        <v>1</v>
      </c>
      <c r="B55" s="35" t="s">
        <v>140</v>
      </c>
      <c r="C55" s="22">
        <v>1.88</v>
      </c>
      <c r="D55" s="22" t="e">
        <f>#REF!*0.45+#REF!*0.1+#REF!*0.25+#REF!*0.2</f>
        <v>#REF!</v>
      </c>
      <c r="E55" s="23" t="s">
        <v>180</v>
      </c>
      <c r="F55" s="2" t="e">
        <f>RОУНД(Д55,0)</f>
        <v>#NAME?</v>
      </c>
    </row>
    <row r="56" spans="1:6" ht="13.5" customHeight="1">
      <c r="A56" s="32">
        <v>1</v>
      </c>
      <c r="B56" s="35" t="s">
        <v>149</v>
      </c>
      <c r="C56" s="22">
        <v>1.88</v>
      </c>
      <c r="D56" s="22" t="e">
        <f>#REF!*0.45+#REF!*0.1+#REF!*0.25+#REF!*0.2</f>
        <v>#REF!</v>
      </c>
      <c r="E56" s="23" t="s">
        <v>180</v>
      </c>
      <c r="F56" s="2" t="e">
        <f>RОУНД(Д56,0)</f>
        <v>#NAME?</v>
      </c>
    </row>
    <row r="57" spans="1:6" ht="13.5" customHeight="1">
      <c r="A57" s="32">
        <v>1</v>
      </c>
      <c r="B57" s="35" t="s">
        <v>45</v>
      </c>
      <c r="C57" s="22">
        <v>1.88</v>
      </c>
      <c r="D57" s="22" t="e">
        <f>#REF!*0.45+#REF!*0.1+#REF!*0.25+#REF!*0.2</f>
        <v>#REF!</v>
      </c>
      <c r="E57" s="23" t="s">
        <v>180</v>
      </c>
      <c r="F57" s="2" t="e">
        <f>RОУНД(Д57,0)</f>
        <v>#NAME?</v>
      </c>
    </row>
    <row r="58" spans="1:6" ht="13.5" customHeight="1">
      <c r="A58" s="32">
        <v>1</v>
      </c>
      <c r="B58" s="35" t="s">
        <v>3</v>
      </c>
      <c r="C58" s="22">
        <v>1.88</v>
      </c>
      <c r="D58" s="22" t="e">
        <f>#REF!*0.45+#REF!*0.1+#REF!*0.25+#REF!*0.2</f>
        <v>#REF!</v>
      </c>
      <c r="E58" s="23" t="s">
        <v>180</v>
      </c>
      <c r="F58" s="2" t="e">
        <f>RОУНД(Д58,0)</f>
        <v>#NAME?</v>
      </c>
    </row>
    <row r="59" spans="1:6" ht="13.5" customHeight="1">
      <c r="A59" s="32">
        <v>1</v>
      </c>
      <c r="B59" s="35" t="s">
        <v>88</v>
      </c>
      <c r="C59" s="22">
        <v>1.86</v>
      </c>
      <c r="D59" s="22" t="e">
        <f>#REF!*0.45+#REF!*0.1+#REF!*0.25+#REF!*0.2</f>
        <v>#REF!</v>
      </c>
      <c r="E59" s="23" t="s">
        <v>180</v>
      </c>
      <c r="F59" s="2" t="e">
        <f>RОУНД(Д59,0)</f>
        <v>#NAME?</v>
      </c>
    </row>
    <row r="60" spans="1:6" ht="13.5" customHeight="1">
      <c r="A60" s="32">
        <v>1</v>
      </c>
      <c r="B60" s="35" t="s">
        <v>123</v>
      </c>
      <c r="C60" s="22">
        <v>1.85</v>
      </c>
      <c r="D60" s="22" t="e">
        <f>#REF!*0.45+#REF!*0.1+#REF!*0.25+#REF!*0.2</f>
        <v>#REF!</v>
      </c>
      <c r="E60" s="23" t="s">
        <v>180</v>
      </c>
      <c r="F60" s="2" t="e">
        <f>RОУНД(Д60,0)</f>
        <v>#NAME?</v>
      </c>
    </row>
    <row r="61" spans="1:6" ht="13.5" customHeight="1">
      <c r="A61" s="32">
        <v>1</v>
      </c>
      <c r="B61" s="35" t="s">
        <v>6</v>
      </c>
      <c r="C61" s="22">
        <v>1.85</v>
      </c>
      <c r="D61" s="22" t="e">
        <f>#REF!*0.45+#REF!*0.1+#REF!*0.25+#REF!*0.2</f>
        <v>#REF!</v>
      </c>
      <c r="E61" s="23" t="s">
        <v>180</v>
      </c>
      <c r="F61" s="2" t="e">
        <f>RОУНД(Д61,0)</f>
        <v>#NAME?</v>
      </c>
    </row>
    <row r="62" spans="1:6" ht="13.5" customHeight="1">
      <c r="A62" s="32">
        <v>1</v>
      </c>
      <c r="B62" s="35" t="s">
        <v>136</v>
      </c>
      <c r="C62" s="22">
        <v>1.83</v>
      </c>
      <c r="D62" s="22" t="e">
        <f>#REF!*0.45+#REF!*0.1+#REF!*0.25+#REF!*0.2</f>
        <v>#REF!</v>
      </c>
      <c r="E62" s="23" t="s">
        <v>180</v>
      </c>
      <c r="F62" s="2" t="e">
        <f>RОУНД(Д62,0)</f>
        <v>#NAME?</v>
      </c>
    </row>
    <row r="63" spans="1:6" ht="13.5" customHeight="1">
      <c r="A63" s="32">
        <v>1</v>
      </c>
      <c r="B63" s="35" t="s">
        <v>87</v>
      </c>
      <c r="C63" s="22">
        <v>1.81</v>
      </c>
      <c r="D63" s="22" t="e">
        <f>#REF!*0.45+#REF!*0.1+#REF!*0.25+#REF!*0.2</f>
        <v>#REF!</v>
      </c>
      <c r="E63" s="23" t="s">
        <v>180</v>
      </c>
      <c r="F63" s="2" t="e">
        <f>RОУНД(Д63,0)</f>
        <v>#NAME?</v>
      </c>
    </row>
    <row r="64" spans="1:6" ht="13.5" customHeight="1">
      <c r="A64" s="32">
        <v>1</v>
      </c>
      <c r="B64" s="35" t="s">
        <v>78</v>
      </c>
      <c r="C64" s="22">
        <v>1.81</v>
      </c>
      <c r="D64" s="22" t="e">
        <f>#REF!*0.45+#REF!*0.1+#REF!*0.25+#REF!*0.2</f>
        <v>#REF!</v>
      </c>
      <c r="E64" s="23" t="s">
        <v>180</v>
      </c>
      <c r="F64" s="2" t="e">
        <f>RОУНД(Д64,0)</f>
        <v>#NAME?</v>
      </c>
    </row>
    <row r="65" spans="1:6" ht="13.5" customHeight="1">
      <c r="A65" s="32">
        <v>1</v>
      </c>
      <c r="B65" s="35" t="s">
        <v>65</v>
      </c>
      <c r="C65" s="22">
        <v>1.81</v>
      </c>
      <c r="D65" s="22" t="e">
        <f>#REF!*0.45+#REF!*0.1+#REF!*0.25+#REF!*0.2</f>
        <v>#REF!</v>
      </c>
      <c r="E65" s="23" t="s">
        <v>180</v>
      </c>
      <c r="F65" s="2" t="e">
        <f>RОУНД(Д65,0)</f>
        <v>#NAME?</v>
      </c>
    </row>
    <row r="66" spans="1:6" ht="13.5" customHeight="1">
      <c r="A66" s="32">
        <v>1</v>
      </c>
      <c r="B66" s="35" t="s">
        <v>31</v>
      </c>
      <c r="C66" s="22">
        <v>1.79</v>
      </c>
      <c r="D66" s="22" t="e">
        <f>#REF!*0.45+#REF!*0.1+#REF!*0.25+#REF!*0.2</f>
        <v>#REF!</v>
      </c>
      <c r="E66" s="23" t="s">
        <v>180</v>
      </c>
      <c r="F66" s="2" t="e">
        <f>RОУНД(Д66,0)</f>
        <v>#NAME?</v>
      </c>
    </row>
    <row r="67" spans="1:6" ht="13.5" customHeight="1">
      <c r="A67" s="32">
        <v>1</v>
      </c>
      <c r="B67" s="35" t="s">
        <v>43</v>
      </c>
      <c r="C67" s="22">
        <v>1.78</v>
      </c>
      <c r="D67" s="22" t="e">
        <f>#REF!*0.45+#REF!*0.1+#REF!*0.25+#REF!*0.2</f>
        <v>#REF!</v>
      </c>
      <c r="E67" s="23" t="s">
        <v>180</v>
      </c>
      <c r="F67" s="2" t="e">
        <f>RОУНД(Д67,0)</f>
        <v>#NAME?</v>
      </c>
    </row>
    <row r="68" spans="1:6" ht="13.5" customHeight="1">
      <c r="A68" s="32">
        <v>1</v>
      </c>
      <c r="B68" s="35" t="s">
        <v>90</v>
      </c>
      <c r="C68" s="22">
        <v>1.78</v>
      </c>
      <c r="D68" s="22" t="e">
        <f>#REF!*0.45+#REF!*0.1+#REF!*0.25+#REF!*0.2</f>
        <v>#REF!</v>
      </c>
      <c r="E68" s="23" t="s">
        <v>180</v>
      </c>
      <c r="F68" s="2" t="e">
        <f>RОУНД(Д68,0)</f>
        <v>#NAME?</v>
      </c>
    </row>
    <row r="69" spans="1:6" ht="13.5" customHeight="1">
      <c r="A69" s="32">
        <v>1</v>
      </c>
      <c r="B69" s="35" t="s">
        <v>41</v>
      </c>
      <c r="C69" s="22">
        <v>1.78</v>
      </c>
      <c r="D69" s="22" t="e">
        <f>#REF!*0.45+#REF!*0.1+#REF!*0.25+#REF!*0.2</f>
        <v>#REF!</v>
      </c>
      <c r="E69" s="23" t="s">
        <v>180</v>
      </c>
      <c r="F69" s="2" t="e">
        <f>RОУНД(Д69,0)</f>
        <v>#NAME?</v>
      </c>
    </row>
    <row r="70" spans="1:6" ht="13.5" customHeight="1">
      <c r="A70" s="32">
        <v>1</v>
      </c>
      <c r="B70" s="35" t="s">
        <v>80</v>
      </c>
      <c r="C70" s="22">
        <v>1.76</v>
      </c>
      <c r="D70" s="22" t="e">
        <f>#REF!*0.45+#REF!*0.1+#REF!*0.25+#REF!*0.2</f>
        <v>#REF!</v>
      </c>
      <c r="E70" s="23" t="s">
        <v>180</v>
      </c>
      <c r="F70" s="2" t="e">
        <f>RОУНД(Д70,0)</f>
        <v>#NAME?</v>
      </c>
    </row>
    <row r="71" spans="1:6" ht="13.5" customHeight="1">
      <c r="A71" s="32">
        <v>1</v>
      </c>
      <c r="B71" s="35" t="s">
        <v>99</v>
      </c>
      <c r="C71" s="22">
        <v>1.76</v>
      </c>
      <c r="D71" s="22" t="e">
        <f>#REF!*0.45+#REF!*0.1+#REF!*0.25+#REF!*0.2</f>
        <v>#REF!</v>
      </c>
      <c r="E71" s="23" t="s">
        <v>180</v>
      </c>
      <c r="F71" s="2" t="e">
        <f>RОУНД(Д71,0)</f>
        <v>#NAME?</v>
      </c>
    </row>
    <row r="72" spans="1:6" ht="13.5" customHeight="1">
      <c r="A72" s="32">
        <v>1</v>
      </c>
      <c r="B72" s="35" t="s">
        <v>138</v>
      </c>
      <c r="C72" s="22">
        <v>1.76</v>
      </c>
      <c r="D72" s="22" t="e">
        <f>#REF!*0.45+#REF!*0.1+#REF!*0.25+#REF!*0.2</f>
        <v>#REF!</v>
      </c>
      <c r="E72" s="23" t="s">
        <v>180</v>
      </c>
      <c r="F72" s="2" t="e">
        <f>RОУНД(Д72,0)</f>
        <v>#NAME?</v>
      </c>
    </row>
    <row r="73" spans="1:6" ht="13.5" customHeight="1">
      <c r="A73" s="32">
        <v>1</v>
      </c>
      <c r="B73" s="35" t="s">
        <v>154</v>
      </c>
      <c r="C73" s="22">
        <v>1.76</v>
      </c>
      <c r="D73" s="22" t="e">
        <f>#REF!*0.45+#REF!*0.1+#REF!*0.25+#REF!*0.2</f>
        <v>#REF!</v>
      </c>
      <c r="E73" s="23" t="s">
        <v>180</v>
      </c>
      <c r="F73" s="2" t="e">
        <f>RОУНД(Д73,0)</f>
        <v>#NAME?</v>
      </c>
    </row>
    <row r="74" spans="1:6" ht="13.5" customHeight="1">
      <c r="A74" s="32">
        <v>1</v>
      </c>
      <c r="B74" s="35" t="s">
        <v>24</v>
      </c>
      <c r="C74" s="22">
        <v>1.76</v>
      </c>
      <c r="D74" s="22" t="e">
        <f>#REF!*0.45+#REF!*0.1+#REF!*0.25+#REF!*0.2</f>
        <v>#REF!</v>
      </c>
      <c r="E74" s="23" t="s">
        <v>180</v>
      </c>
      <c r="F74" s="2" t="e">
        <f>RОУНД(Д74,0)</f>
        <v>#NAME?</v>
      </c>
    </row>
    <row r="75" spans="1:6" ht="13.5" customHeight="1">
      <c r="A75" s="32">
        <v>1</v>
      </c>
      <c r="B75" s="35" t="s">
        <v>23</v>
      </c>
      <c r="C75" s="22">
        <v>1.76</v>
      </c>
      <c r="D75" s="22" t="e">
        <f>#REF!*0.45+#REF!*0.1+#REF!*0.25+#REF!*0.2</f>
        <v>#REF!</v>
      </c>
      <c r="E75" s="23" t="s">
        <v>180</v>
      </c>
      <c r="F75" s="2" t="e">
        <f>RОУНД(Д75,0)</f>
        <v>#NAME?</v>
      </c>
    </row>
    <row r="76" spans="1:6" ht="13.5" customHeight="1">
      <c r="A76" s="32">
        <v>1</v>
      </c>
      <c r="B76" s="35" t="s">
        <v>148</v>
      </c>
      <c r="C76" s="22">
        <v>1.76</v>
      </c>
      <c r="D76" s="22" t="e">
        <f>#REF!*0.45+#REF!*0.1+#REF!*0.25+#REF!*0.2</f>
        <v>#REF!</v>
      </c>
      <c r="E76" s="23" t="s">
        <v>180</v>
      </c>
      <c r="F76" s="2" t="e">
        <f>RОУНД(Д76,0)</f>
        <v>#NAME?</v>
      </c>
    </row>
    <row r="77" spans="1:6" ht="13.5" customHeight="1">
      <c r="A77" s="32">
        <v>1</v>
      </c>
      <c r="B77" s="35" t="s">
        <v>27</v>
      </c>
      <c r="C77" s="22">
        <v>1.74</v>
      </c>
      <c r="D77" s="22" t="e">
        <f>#REF!*0.45+#REF!*0.1+#REF!*0.25+#REF!*0.2</f>
        <v>#REF!</v>
      </c>
      <c r="E77" s="23" t="s">
        <v>180</v>
      </c>
      <c r="F77" s="2" t="e">
        <f>RОУНД(Д77,0)</f>
        <v>#NAME?</v>
      </c>
    </row>
    <row r="78" spans="1:6" ht="13.5" customHeight="1">
      <c r="A78" s="32">
        <v>1</v>
      </c>
      <c r="B78" s="35" t="s">
        <v>64</v>
      </c>
      <c r="C78" s="22">
        <v>1.72</v>
      </c>
      <c r="D78" s="22" t="e">
        <f>#REF!*0.45+#REF!*0.1+#REF!*0.25+#REF!*0.2</f>
        <v>#REF!</v>
      </c>
      <c r="E78" s="23" t="s">
        <v>180</v>
      </c>
      <c r="F78" s="2" t="e">
        <f>RОУНД(Д78,0)</f>
        <v>#NAME?</v>
      </c>
    </row>
    <row r="79" spans="1:6" ht="13.5" customHeight="1">
      <c r="A79" s="32">
        <v>1</v>
      </c>
      <c r="B79" s="35" t="s">
        <v>42</v>
      </c>
      <c r="C79" s="22">
        <v>1.72</v>
      </c>
      <c r="D79" s="22" t="e">
        <f>#REF!*0.45+#REF!*0.1+#REF!*0.25+#REF!*0.2</f>
        <v>#REF!</v>
      </c>
      <c r="E79" s="23" t="s">
        <v>180</v>
      </c>
      <c r="F79" s="2" t="e">
        <f>RОУНД(Д79,0)</f>
        <v>#NAME?</v>
      </c>
    </row>
    <row r="80" spans="1:6" ht="13.5" customHeight="1">
      <c r="A80" s="32">
        <v>1</v>
      </c>
      <c r="B80" s="35" t="s">
        <v>2</v>
      </c>
      <c r="C80" s="22">
        <v>1.72</v>
      </c>
      <c r="D80" s="22" t="e">
        <f>#REF!*0.45+#REF!*0.1+#REF!*0.25+#REF!*0.2</f>
        <v>#REF!</v>
      </c>
      <c r="E80" s="23" t="s">
        <v>180</v>
      </c>
      <c r="F80" s="2" t="e">
        <f>RОУНД(Д80,0)</f>
        <v>#NAME?</v>
      </c>
    </row>
    <row r="81" spans="1:6" ht="13.5" customHeight="1">
      <c r="A81" s="32">
        <v>1</v>
      </c>
      <c r="B81" s="35" t="s">
        <v>108</v>
      </c>
      <c r="C81" s="22">
        <v>1.72</v>
      </c>
      <c r="D81" s="22" t="e">
        <f>#REF!*0.45+#REF!*0.1+#REF!*0.25+#REF!*0.2</f>
        <v>#REF!</v>
      </c>
      <c r="E81" s="23" t="s">
        <v>180</v>
      </c>
      <c r="F81" s="2" t="e">
        <f>RОУНД(Д81,0)</f>
        <v>#NAME?</v>
      </c>
    </row>
    <row r="82" spans="1:6" ht="13.5" customHeight="1">
      <c r="A82" s="32">
        <v>1</v>
      </c>
      <c r="B82" s="35" t="s">
        <v>141</v>
      </c>
      <c r="C82" s="22">
        <v>1.72</v>
      </c>
      <c r="D82" s="22" t="e">
        <f>#REF!*0.45+#REF!*0.1+#REF!*0.25+#REF!*0.2</f>
        <v>#REF!</v>
      </c>
      <c r="E82" s="23" t="s">
        <v>180</v>
      </c>
      <c r="F82" s="2" t="e">
        <f>RОУНД(Д82,0)</f>
        <v>#NAME?</v>
      </c>
    </row>
    <row r="83" spans="1:6" ht="13.5" customHeight="1">
      <c r="A83" s="32">
        <v>1</v>
      </c>
      <c r="B83" s="35" t="s">
        <v>102</v>
      </c>
      <c r="C83" s="22">
        <v>1.7</v>
      </c>
      <c r="D83" s="22" t="e">
        <f>#REF!*0.45+#REF!*0.1+#REF!*0.25+#REF!*0.2</f>
        <v>#REF!</v>
      </c>
      <c r="E83" s="23" t="s">
        <v>180</v>
      </c>
      <c r="F83" s="2" t="e">
        <f>RОУНД(Д83,0)</f>
        <v>#NAME?</v>
      </c>
    </row>
    <row r="84" spans="1:6" ht="13.5" customHeight="1">
      <c r="A84" s="32">
        <v>1</v>
      </c>
      <c r="B84" s="35" t="s">
        <v>130</v>
      </c>
      <c r="C84" s="22">
        <v>1.7</v>
      </c>
      <c r="D84" s="22" t="e">
        <f>#REF!*0.45+#REF!*0.1+#REF!*0.25+#REF!*0.2</f>
        <v>#REF!</v>
      </c>
      <c r="E84" s="23" t="s">
        <v>180</v>
      </c>
      <c r="F84" s="2" t="e">
        <f>RОУНД(Д84,0)</f>
        <v>#NAME?</v>
      </c>
    </row>
    <row r="85" spans="1:6" ht="13.5" customHeight="1">
      <c r="A85" s="32">
        <v>1</v>
      </c>
      <c r="B85" s="35" t="s">
        <v>101</v>
      </c>
      <c r="C85" s="22">
        <v>1.7</v>
      </c>
      <c r="D85" s="22" t="e">
        <f>#REF!*0.45+#REF!*0.1+#REF!*0.25+#REF!*0.2</f>
        <v>#REF!</v>
      </c>
      <c r="E85" s="23" t="s">
        <v>180</v>
      </c>
      <c r="F85" s="2" t="e">
        <f>RОУНД(Д85,0)</f>
        <v>#NAME?</v>
      </c>
    </row>
    <row r="86" spans="1:6" ht="13.5" customHeight="1">
      <c r="A86" s="32">
        <v>1</v>
      </c>
      <c r="B86" s="35" t="s">
        <v>125</v>
      </c>
      <c r="C86" s="22">
        <v>1.68</v>
      </c>
      <c r="D86" s="22" t="e">
        <f>#REF!*0.45+#REF!*0.1+#REF!*0.25+#REF!*0.2</f>
        <v>#REF!</v>
      </c>
      <c r="E86" s="23" t="s">
        <v>180</v>
      </c>
      <c r="F86" s="2" t="e">
        <f>RОУНД(Д86,0)</f>
        <v>#NAME?</v>
      </c>
    </row>
    <row r="87" spans="1:6" ht="13.5" customHeight="1">
      <c r="A87" s="32">
        <v>1</v>
      </c>
      <c r="B87" s="35" t="s">
        <v>5</v>
      </c>
      <c r="C87" s="22">
        <v>1.68</v>
      </c>
      <c r="D87" s="22" t="e">
        <f>#REF!*0.45+#REF!*0.1+#REF!*0.25+#REF!*0.2</f>
        <v>#REF!</v>
      </c>
      <c r="E87" s="23" t="s">
        <v>180</v>
      </c>
      <c r="F87" s="2" t="e">
        <f>RОУНД(Д87,0)</f>
        <v>#NAME?</v>
      </c>
    </row>
    <row r="88" spans="1:6" ht="13.5" customHeight="1">
      <c r="A88" s="32">
        <v>1</v>
      </c>
      <c r="B88" s="35" t="s">
        <v>66</v>
      </c>
      <c r="C88" s="22">
        <v>1.68</v>
      </c>
      <c r="D88" s="22" t="e">
        <f>#REF!*0.45+#REF!*0.1+#REF!*0.25+#REF!*0.2</f>
        <v>#REF!</v>
      </c>
      <c r="E88" s="23" t="s">
        <v>180</v>
      </c>
      <c r="F88" s="2" t="e">
        <f>RОУНД(Д88,0)</f>
        <v>#NAME?</v>
      </c>
    </row>
    <row r="89" spans="1:6" ht="13.5" customHeight="1">
      <c r="A89" s="32">
        <v>1</v>
      </c>
      <c r="B89" s="35" t="s">
        <v>122</v>
      </c>
      <c r="C89" s="22">
        <v>1.68</v>
      </c>
      <c r="D89" s="22" t="e">
        <f>#REF!*0.45+#REF!*0.1+#REF!*0.25+#REF!*0.2</f>
        <v>#REF!</v>
      </c>
      <c r="E89" s="23" t="s">
        <v>180</v>
      </c>
      <c r="F89" s="2" t="e">
        <f>RОУНД(Д89,0)</f>
        <v>#NAME?</v>
      </c>
    </row>
    <row r="90" spans="1:6" ht="13.5" customHeight="1">
      <c r="A90" s="32">
        <v>1</v>
      </c>
      <c r="B90" s="35" t="s">
        <v>4</v>
      </c>
      <c r="C90" s="22">
        <v>1.68</v>
      </c>
      <c r="D90" s="22" t="e">
        <f>#REF!*0.45+#REF!*0.1+#REF!*0.25+#REF!*0.2</f>
        <v>#REF!</v>
      </c>
      <c r="E90" s="23" t="s">
        <v>180</v>
      </c>
      <c r="F90" s="2" t="e">
        <f>RОУНД(Д90,0)</f>
        <v>#NAME?</v>
      </c>
    </row>
    <row r="91" spans="1:6" ht="13.5" customHeight="1">
      <c r="A91" s="32">
        <v>1</v>
      </c>
      <c r="B91" s="35" t="s">
        <v>37</v>
      </c>
      <c r="C91" s="22">
        <v>1.67</v>
      </c>
      <c r="D91" s="22" t="e">
        <f>#REF!*0.45+#REF!*0.1+#REF!*0.25+#REF!*0.2</f>
        <v>#REF!</v>
      </c>
      <c r="E91" s="23" t="s">
        <v>180</v>
      </c>
      <c r="F91" s="2" t="e">
        <f>RОУНД(Д91,0)</f>
        <v>#NAME?</v>
      </c>
    </row>
    <row r="92" spans="1:6" ht="13.5" customHeight="1">
      <c r="A92" s="32">
        <v>1</v>
      </c>
      <c r="B92" s="35" t="s">
        <v>147</v>
      </c>
      <c r="C92" s="22">
        <v>1.67</v>
      </c>
      <c r="D92" s="22" t="e">
        <f>#REF!*0.45+#REF!*0.1+#REF!*0.25+#REF!*0.2</f>
        <v>#REF!</v>
      </c>
      <c r="E92" s="23" t="s">
        <v>180</v>
      </c>
      <c r="F92" s="2" t="e">
        <f>RОУНД(Д92,0)</f>
        <v>#NAME?</v>
      </c>
    </row>
    <row r="93" spans="1:6" ht="13.5" customHeight="1">
      <c r="A93" s="32">
        <v>1</v>
      </c>
      <c r="B93" s="35" t="s">
        <v>158</v>
      </c>
      <c r="C93" s="22">
        <v>1.65</v>
      </c>
      <c r="D93" s="22" t="e">
        <f>#REF!*0.45+#REF!*0.1+#REF!*0.25+#REF!*0.2</f>
        <v>#REF!</v>
      </c>
      <c r="E93" s="23" t="s">
        <v>180</v>
      </c>
      <c r="F93" s="2" t="e">
        <f>RОУНД(Д93,0)</f>
        <v>#NAME?</v>
      </c>
    </row>
    <row r="94" spans="1:6" ht="13.5" customHeight="1">
      <c r="A94" s="32">
        <v>1</v>
      </c>
      <c r="B94" s="35" t="s">
        <v>39</v>
      </c>
      <c r="C94" s="22">
        <v>1.63</v>
      </c>
      <c r="D94" s="22" t="e">
        <f>#REF!*0.45+#REF!*0.1+#REF!*0.25+#REF!*0.2</f>
        <v>#REF!</v>
      </c>
      <c r="E94" s="23" t="s">
        <v>180</v>
      </c>
      <c r="F94" s="2" t="e">
        <f>RОУНД(Д94,0)</f>
        <v>#NAME?</v>
      </c>
    </row>
    <row r="95" spans="1:6" ht="13.5" customHeight="1">
      <c r="A95" s="32">
        <v>1</v>
      </c>
      <c r="B95" s="35" t="s">
        <v>38</v>
      </c>
      <c r="C95" s="22">
        <v>1.63</v>
      </c>
      <c r="D95" s="22" t="e">
        <f>#REF!*0.45+#REF!*0.1+#REF!*0.25+#REF!*0.2</f>
        <v>#REF!</v>
      </c>
      <c r="E95" s="23" t="s">
        <v>180</v>
      </c>
      <c r="F95" s="2" t="e">
        <f>RОУНД(Д95,0)</f>
        <v>#NAME?</v>
      </c>
    </row>
    <row r="96" spans="1:6" ht="13.5" customHeight="1">
      <c r="A96" s="32">
        <v>1</v>
      </c>
      <c r="B96" s="35" t="s">
        <v>7</v>
      </c>
      <c r="C96" s="22">
        <v>1.62</v>
      </c>
      <c r="D96" s="22" t="e">
        <f>#REF!*0.45+#REF!*0.1+#REF!*0.25+#REF!*0.2</f>
        <v>#REF!</v>
      </c>
      <c r="E96" s="23" t="s">
        <v>180</v>
      </c>
      <c r="F96" s="2" t="e">
        <f>RОУНД(Д96,0)</f>
        <v>#NAME?</v>
      </c>
    </row>
    <row r="97" spans="1:6" ht="13.5" customHeight="1">
      <c r="A97" s="32">
        <v>1</v>
      </c>
      <c r="B97" s="35" t="s">
        <v>85</v>
      </c>
      <c r="C97" s="22">
        <v>1.6</v>
      </c>
      <c r="D97" s="22" t="e">
        <f>#REF!*0.45+#REF!*0.1+#REF!*0.25+#REF!*0.2</f>
        <v>#REF!</v>
      </c>
      <c r="E97" s="23" t="s">
        <v>180</v>
      </c>
      <c r="F97" s="2" t="e">
        <f>RОУНД(Д97,0)</f>
        <v>#NAME?</v>
      </c>
    </row>
    <row r="98" spans="1:6" ht="13.5" customHeight="1">
      <c r="A98" s="32">
        <v>1</v>
      </c>
      <c r="B98" s="35" t="s">
        <v>52</v>
      </c>
      <c r="C98" s="22">
        <v>1.6</v>
      </c>
      <c r="D98" s="22" t="e">
        <f>#REF!*0.45+#REF!*0.1+#REF!*0.25+#REF!*0.2</f>
        <v>#REF!</v>
      </c>
      <c r="E98" s="23" t="s">
        <v>180</v>
      </c>
      <c r="F98" s="2" t="e">
        <f>RОУНД(Д98,0)</f>
        <v>#NAME?</v>
      </c>
    </row>
    <row r="99" spans="1:6" ht="13.5" customHeight="1">
      <c r="A99" s="32">
        <v>1</v>
      </c>
      <c r="B99" s="35" t="s">
        <v>139</v>
      </c>
      <c r="C99" s="22">
        <v>1.6</v>
      </c>
      <c r="D99" s="22" t="e">
        <f>#REF!*0.45+#REF!*0.1+#REF!*0.25+#REF!*0.2</f>
        <v>#REF!</v>
      </c>
      <c r="E99" s="23" t="s">
        <v>180</v>
      </c>
      <c r="F99" s="2" t="e">
        <f>RОУНД(Д99,0)</f>
        <v>#NAME?</v>
      </c>
    </row>
    <row r="100" spans="1:6" ht="13.5" customHeight="1">
      <c r="A100" s="32">
        <v>1</v>
      </c>
      <c r="B100" s="35" t="s">
        <v>40</v>
      </c>
      <c r="C100" s="22">
        <v>1.6</v>
      </c>
      <c r="D100" s="22" t="e">
        <f>#REF!*0.45+#REF!*0.1+#REF!*0.25+#REF!*0.2</f>
        <v>#REF!</v>
      </c>
      <c r="E100" s="23" t="s">
        <v>180</v>
      </c>
      <c r="F100" s="2" t="e">
        <f>RОУНД(Д100,0)</f>
        <v>#NAME?</v>
      </c>
    </row>
    <row r="101" spans="1:6" ht="13.5" customHeight="1">
      <c r="A101" s="32">
        <v>1</v>
      </c>
      <c r="B101" s="35" t="s">
        <v>151</v>
      </c>
      <c r="C101" s="22">
        <v>1.6</v>
      </c>
      <c r="D101" s="22" t="e">
        <f>#REF!*0.45+#REF!*0.1+#REF!*0.25+#REF!*0.2</f>
        <v>#REF!</v>
      </c>
      <c r="E101" s="23" t="s">
        <v>180</v>
      </c>
      <c r="F101" s="2" t="e">
        <f>RОУНД(Д101,0)</f>
        <v>#NAME?</v>
      </c>
    </row>
    <row r="102" spans="1:6" ht="13.5" customHeight="1">
      <c r="A102" s="32">
        <v>1</v>
      </c>
      <c r="B102" s="35" t="s">
        <v>55</v>
      </c>
      <c r="C102" s="22">
        <v>1.58</v>
      </c>
      <c r="D102" s="22" t="e">
        <f>#REF!*0.45+#REF!*0.1+#REF!*0.25+#REF!*0.2</f>
        <v>#REF!</v>
      </c>
      <c r="E102" s="23" t="s">
        <v>180</v>
      </c>
      <c r="F102" s="2" t="e">
        <f>RОУНД(Д102,0)</f>
        <v>#NAME?</v>
      </c>
    </row>
    <row r="103" spans="1:6" ht="13.5" customHeight="1">
      <c r="A103" s="32">
        <v>1</v>
      </c>
      <c r="B103" s="35" t="s">
        <v>47</v>
      </c>
      <c r="C103" s="22">
        <v>1.58</v>
      </c>
      <c r="D103" s="22" t="e">
        <f>#REF!*0.45+#REF!*0.1+#REF!*0.25+#REF!*0.2</f>
        <v>#REF!</v>
      </c>
      <c r="E103" s="23" t="s">
        <v>180</v>
      </c>
      <c r="F103" s="2" t="e">
        <f>RОУНД(Д103,0)</f>
        <v>#NAME?</v>
      </c>
    </row>
    <row r="104" spans="1:6" ht="13.5" customHeight="1">
      <c r="A104" s="32">
        <v>1</v>
      </c>
      <c r="B104" s="35" t="s">
        <v>128</v>
      </c>
      <c r="C104" s="22">
        <v>1.58</v>
      </c>
      <c r="D104" s="22" t="e">
        <f>#REF!*0.45+#REF!*0.1+#REF!*0.25+#REF!*0.2</f>
        <v>#REF!</v>
      </c>
      <c r="E104" s="23" t="s">
        <v>180</v>
      </c>
      <c r="F104" s="2" t="e">
        <f>RОУНД(Д104,0)</f>
        <v>#NAME?</v>
      </c>
    </row>
    <row r="105" spans="1:6" ht="13.5" customHeight="1">
      <c r="A105" s="32">
        <v>1</v>
      </c>
      <c r="B105" s="35" t="s">
        <v>86</v>
      </c>
      <c r="C105" s="22">
        <v>1.58</v>
      </c>
      <c r="D105" s="22" t="e">
        <f>#REF!*0.45+#REF!*0.1+#REF!*0.25+#REF!*0.2</f>
        <v>#REF!</v>
      </c>
      <c r="E105" s="23" t="s">
        <v>180</v>
      </c>
      <c r="F105" s="2" t="e">
        <f>RОУНД(Д105,0)</f>
        <v>#NAME?</v>
      </c>
    </row>
    <row r="106" spans="1:6" ht="13.5" customHeight="1">
      <c r="A106" s="32">
        <v>1</v>
      </c>
      <c r="B106" s="35" t="s">
        <v>127</v>
      </c>
      <c r="C106" s="22">
        <v>1.58</v>
      </c>
      <c r="D106" s="22" t="e">
        <f>#REF!*0.45+#REF!*0.1+#REF!*0.25+#REF!*0.2</f>
        <v>#REF!</v>
      </c>
      <c r="E106" s="23" t="s">
        <v>180</v>
      </c>
      <c r="F106" s="2" t="e">
        <f>RОУНД(Д106,0)</f>
        <v>#NAME?</v>
      </c>
    </row>
    <row r="107" spans="1:6" ht="13.5" customHeight="1">
      <c r="A107" s="32">
        <v>1</v>
      </c>
      <c r="B107" s="35" t="s">
        <v>107</v>
      </c>
      <c r="C107" s="22">
        <v>1.56</v>
      </c>
      <c r="D107" s="22" t="e">
        <f>#REF!*0.45+#REF!*0.1+#REF!*0.25+#REF!*0.2</f>
        <v>#REF!</v>
      </c>
      <c r="E107" s="23" t="s">
        <v>180</v>
      </c>
      <c r="F107" s="2" t="e">
        <f>RОУНД(Д107,0)</f>
        <v>#NAME?</v>
      </c>
    </row>
    <row r="108" spans="1:6" ht="13.5" customHeight="1">
      <c r="A108" s="32">
        <v>1</v>
      </c>
      <c r="B108" s="35" t="s">
        <v>48</v>
      </c>
      <c r="C108" s="22">
        <v>1.54</v>
      </c>
      <c r="D108" s="22" t="e">
        <f>#REF!*0.45+#REF!*0.1+#REF!*0.25+#REF!*0.2</f>
        <v>#REF!</v>
      </c>
      <c r="E108" s="23" t="s">
        <v>180</v>
      </c>
      <c r="F108" s="2" t="e">
        <f>RОУНД(Д108,0)</f>
        <v>#NAME?</v>
      </c>
    </row>
    <row r="109" spans="1:6" ht="13.5" customHeight="1">
      <c r="A109" s="32">
        <v>1</v>
      </c>
      <c r="B109" s="35" t="s">
        <v>84</v>
      </c>
      <c r="C109" s="22">
        <v>1.52</v>
      </c>
      <c r="D109" s="22" t="e">
        <f>#REF!*0.45+#REF!*0.1+#REF!*0.25+#REF!*0.2</f>
        <v>#REF!</v>
      </c>
      <c r="E109" s="23" t="s">
        <v>180</v>
      </c>
      <c r="F109" s="2" t="e">
        <f>RОУНД(Д109,0)</f>
        <v>#NAME?</v>
      </c>
    </row>
    <row r="110" spans="1:6" ht="13.5" customHeight="1">
      <c r="A110" s="32">
        <v>1</v>
      </c>
      <c r="B110" s="35" t="s">
        <v>91</v>
      </c>
      <c r="C110" s="22">
        <v>1.5</v>
      </c>
      <c r="D110" s="22" t="e">
        <f>#REF!*0.45+#REF!*0.1+#REF!*0.25+#REF!*0.2</f>
        <v>#REF!</v>
      </c>
      <c r="E110" s="23" t="s">
        <v>181</v>
      </c>
      <c r="F110" s="2" t="e">
        <f>RОУНД(Д110,0)</f>
        <v>#NAME?</v>
      </c>
    </row>
    <row r="111" spans="1:6" ht="13.5" customHeight="1">
      <c r="A111" s="32">
        <v>1</v>
      </c>
      <c r="B111" s="35" t="s">
        <v>89</v>
      </c>
      <c r="C111" s="22">
        <v>1.44</v>
      </c>
      <c r="D111" s="22" t="e">
        <f>#REF!*0.45+#REF!*0.1+#REF!*0.25+#REF!*0.2</f>
        <v>#REF!</v>
      </c>
      <c r="E111" s="23" t="s">
        <v>181</v>
      </c>
      <c r="F111" s="2" t="e">
        <f>RОУНД(Д111,0)</f>
        <v>#NAME?</v>
      </c>
    </row>
    <row r="112" spans="1:6" ht="13.5" customHeight="1">
      <c r="A112" s="32">
        <v>1</v>
      </c>
      <c r="B112" s="35" t="s">
        <v>152</v>
      </c>
      <c r="C112" s="22">
        <v>1.38</v>
      </c>
      <c r="D112" s="22" t="e">
        <f>#REF!*0.45+#REF!*0.1+#REF!*0.25+#REF!*0.2</f>
        <v>#REF!</v>
      </c>
      <c r="E112" s="23" t="s">
        <v>181</v>
      </c>
      <c r="F112" s="2" t="e">
        <f>RОУНД(Д112,0)</f>
        <v>#NAME?</v>
      </c>
    </row>
    <row r="113" spans="1:6" ht="13.5" customHeight="1">
      <c r="A113" s="33">
        <v>1</v>
      </c>
      <c r="B113" s="21" t="s">
        <v>29</v>
      </c>
      <c r="C113" s="26">
        <v>1.35</v>
      </c>
      <c r="D113" s="26" t="e">
        <f>#REF!*0.45+#REF!*0.1+#REF!*0.25+#REF!*0.2</f>
        <v>#REF!</v>
      </c>
      <c r="E113" s="31" t="s">
        <v>181</v>
      </c>
      <c r="F113" s="2" t="e">
        <f>RОУНД(Д113,0)</f>
        <v>#NAME?</v>
      </c>
    </row>
    <row r="114" spans="1:6" ht="13.5" customHeight="1">
      <c r="A114" s="34">
        <v>2</v>
      </c>
      <c r="B114" s="36" t="s">
        <v>11</v>
      </c>
      <c r="C114" s="25">
        <v>2.15</v>
      </c>
      <c r="D114" s="25" t="e">
        <f>#REF!*0.45+#REF!*0.1+#REF!*0.25+#REF!*0.2</f>
        <v>#REF!</v>
      </c>
      <c r="E114" s="23" t="s">
        <v>180</v>
      </c>
      <c r="F114" s="2" t="e">
        <f>RОУНД(Д114,0)</f>
        <v>#NAME?</v>
      </c>
    </row>
    <row r="115" spans="1:6" ht="13.5" customHeight="1">
      <c r="A115" s="32">
        <v>2</v>
      </c>
      <c r="B115" s="35" t="s">
        <v>33</v>
      </c>
      <c r="C115" s="22">
        <v>2.12</v>
      </c>
      <c r="D115" s="22" t="e">
        <f>#REF!*0.45+#REF!*0.1+#REF!*0.25+#REF!*0.2</f>
        <v>#REF!</v>
      </c>
      <c r="E115" s="23" t="s">
        <v>180</v>
      </c>
      <c r="F115" s="2" t="e">
        <f>RОУНД(Д115,0)</f>
        <v>#NAME?</v>
      </c>
    </row>
    <row r="116" spans="1:6" ht="13.5" customHeight="1">
      <c r="A116" s="32">
        <v>2</v>
      </c>
      <c r="B116" s="35" t="s">
        <v>112</v>
      </c>
      <c r="C116" s="22">
        <v>2.08</v>
      </c>
      <c r="D116" s="22" t="e">
        <f>#REF!*0.45+#REF!*0.1+#REF!*0.25+#REF!*0.2</f>
        <v>#REF!</v>
      </c>
      <c r="E116" s="23" t="s">
        <v>180</v>
      </c>
      <c r="F116" s="2" t="e">
        <f>RОУНД(Д116,0)</f>
        <v>#NAME?</v>
      </c>
    </row>
    <row r="117" spans="1:6" ht="13.5" customHeight="1">
      <c r="A117" s="32">
        <v>2</v>
      </c>
      <c r="B117" s="35" t="s">
        <v>70</v>
      </c>
      <c r="C117" s="22">
        <v>2.06</v>
      </c>
      <c r="D117" s="22" t="e">
        <f>#REF!*0.45+#REF!*0.1+#REF!*0.25+#REF!*0.2</f>
        <v>#REF!</v>
      </c>
      <c r="E117" s="23" t="s">
        <v>180</v>
      </c>
      <c r="F117" s="2" t="e">
        <f>RОУНД(Д117,0)</f>
        <v>#NAME?</v>
      </c>
    </row>
    <row r="118" spans="1:6" ht="13.5" customHeight="1">
      <c r="A118" s="32">
        <v>2</v>
      </c>
      <c r="B118" s="35" t="s">
        <v>12</v>
      </c>
      <c r="C118" s="22">
        <v>2.06</v>
      </c>
      <c r="D118" s="22" t="e">
        <f>#REF!*0.45+#REF!*0.1+#REF!*0.25+#REF!*0.2</f>
        <v>#REF!</v>
      </c>
      <c r="E118" s="23" t="s">
        <v>180</v>
      </c>
      <c r="F118" s="2" t="e">
        <f>RОУНД(Д118,0)</f>
        <v>#NAME?</v>
      </c>
    </row>
    <row r="119" spans="1:6" ht="13.5" customHeight="1">
      <c r="A119" s="32">
        <v>2</v>
      </c>
      <c r="B119" s="35" t="s">
        <v>115</v>
      </c>
      <c r="C119" s="22">
        <v>2.04</v>
      </c>
      <c r="D119" s="22" t="e">
        <f>#REF!*0.45+#REF!*0.1+#REF!*0.25+#REF!*0.2</f>
        <v>#REF!</v>
      </c>
      <c r="E119" s="23" t="s">
        <v>180</v>
      </c>
      <c r="F119" s="2" t="e">
        <f>RОУНД(Д119,0)</f>
        <v>#NAME?</v>
      </c>
    </row>
    <row r="120" spans="1:6" ht="13.5" customHeight="1">
      <c r="A120" s="32">
        <v>2</v>
      </c>
      <c r="B120" s="35" t="s">
        <v>9</v>
      </c>
      <c r="C120" s="22">
        <v>2.01</v>
      </c>
      <c r="D120" s="22" t="e">
        <f>#REF!*0.45+#REF!*0.1+#REF!*0.25+#REF!*0.2</f>
        <v>#REF!</v>
      </c>
      <c r="E120" s="23" t="s">
        <v>180</v>
      </c>
      <c r="F120" s="2" t="e">
        <f>RОУНД(Д120,0)</f>
        <v>#NAME?</v>
      </c>
    </row>
    <row r="121" spans="1:6" ht="13.5" customHeight="1">
      <c r="A121" s="32">
        <v>2</v>
      </c>
      <c r="B121" s="35" t="s">
        <v>18</v>
      </c>
      <c r="C121" s="22">
        <v>1.99</v>
      </c>
      <c r="D121" s="22" t="e">
        <f>#REF!*0.45+#REF!*0.1+#REF!*0.25+#REF!*0.2</f>
        <v>#REF!</v>
      </c>
      <c r="E121" s="23" t="s">
        <v>180</v>
      </c>
      <c r="F121" s="2" t="e">
        <f>RОУНД(Д121,0)</f>
        <v>#NAME?</v>
      </c>
    </row>
    <row r="122" spans="1:6" ht="13.5" customHeight="1">
      <c r="A122" s="32">
        <v>2</v>
      </c>
      <c r="B122" s="35" t="s">
        <v>75</v>
      </c>
      <c r="C122" s="22">
        <v>1.99</v>
      </c>
      <c r="D122" s="22" t="e">
        <f>#REF!*0.45+#REF!*0.1+#REF!*0.25+#REF!*0.2</f>
        <v>#REF!</v>
      </c>
      <c r="E122" s="23" t="s">
        <v>180</v>
      </c>
      <c r="F122" s="2" t="e">
        <f>RОУНД(Д122,0)</f>
        <v>#NAME?</v>
      </c>
    </row>
    <row r="123" spans="1:6" ht="13.5" customHeight="1">
      <c r="A123" s="32">
        <v>2</v>
      </c>
      <c r="B123" s="35" t="s">
        <v>110</v>
      </c>
      <c r="C123" s="22">
        <v>1.99</v>
      </c>
      <c r="D123" s="22" t="e">
        <f>#REF!*0.45+#REF!*0.1+#REF!*0.25+#REF!*0.2</f>
        <v>#REF!</v>
      </c>
      <c r="E123" s="23" t="s">
        <v>180</v>
      </c>
      <c r="F123" s="2" t="e">
        <f>RОУНД(Д123,0)</f>
        <v>#NAME?</v>
      </c>
    </row>
    <row r="124" spans="1:6" ht="13.5" customHeight="1">
      <c r="A124" s="32">
        <v>2</v>
      </c>
      <c r="B124" s="35" t="s">
        <v>133</v>
      </c>
      <c r="C124" s="22">
        <v>1.97</v>
      </c>
      <c r="D124" s="22" t="e">
        <f>#REF!*0.45+#REF!*0.1+#REF!*0.25+#REF!*0.2</f>
        <v>#REF!</v>
      </c>
      <c r="E124" s="23" t="s">
        <v>180</v>
      </c>
      <c r="F124" s="2" t="e">
        <f>RОУНД(Д124,0)</f>
        <v>#NAME?</v>
      </c>
    </row>
    <row r="125" spans="1:6" ht="13.5" customHeight="1">
      <c r="A125" s="32">
        <v>2</v>
      </c>
      <c r="B125" s="35" t="s">
        <v>113</v>
      </c>
      <c r="C125" s="22">
        <v>1.97</v>
      </c>
      <c r="D125" s="22" t="e">
        <f>#REF!*0.45+#REF!*0.1+#REF!*0.25+#REF!*0.2</f>
        <v>#REF!</v>
      </c>
      <c r="E125" s="23" t="s">
        <v>180</v>
      </c>
      <c r="F125" s="2" t="e">
        <f>RОУНД(Д125,0)</f>
        <v>#NAME?</v>
      </c>
    </row>
    <row r="126" spans="1:6" ht="13.5" customHeight="1">
      <c r="A126" s="32">
        <v>2</v>
      </c>
      <c r="B126" s="35" t="s">
        <v>72</v>
      </c>
      <c r="C126" s="22">
        <v>1.97</v>
      </c>
      <c r="D126" s="22" t="e">
        <f>#REF!*0.45+#REF!*0.1+#REF!*0.25+#REF!*0.2</f>
        <v>#REF!</v>
      </c>
      <c r="E126" s="23" t="s">
        <v>180</v>
      </c>
      <c r="F126" s="2" t="e">
        <f>RОУНД(Д126,0)</f>
        <v>#NAME?</v>
      </c>
    </row>
    <row r="127" spans="1:6" ht="13.5" customHeight="1">
      <c r="A127" s="32">
        <v>2</v>
      </c>
      <c r="B127" s="35" t="s">
        <v>132</v>
      </c>
      <c r="C127" s="22">
        <v>1.96</v>
      </c>
      <c r="D127" s="22" t="e">
        <f>#REF!*0.45+#REF!*0.1+#REF!*0.25+#REF!*0.2</f>
        <v>#REF!</v>
      </c>
      <c r="E127" s="23" t="s">
        <v>180</v>
      </c>
      <c r="F127" s="2" t="e">
        <f>RОУНД(Д127,0)</f>
        <v>#NAME?</v>
      </c>
    </row>
    <row r="128" spans="1:6" ht="13.5" customHeight="1">
      <c r="A128" s="32">
        <v>2</v>
      </c>
      <c r="B128" s="35" t="s">
        <v>10</v>
      </c>
      <c r="C128" s="22">
        <v>1.94</v>
      </c>
      <c r="D128" s="22" t="e">
        <f>#REF!*0.45+#REF!*0.1+#REF!*0.25+#REF!*0.2</f>
        <v>#REF!</v>
      </c>
      <c r="E128" s="23" t="s">
        <v>180</v>
      </c>
      <c r="F128" s="2" t="e">
        <f>RОУНД(Д128,0)</f>
        <v>#NAME?</v>
      </c>
    </row>
    <row r="129" spans="1:6" ht="13.5" customHeight="1">
      <c r="A129" s="32">
        <v>2</v>
      </c>
      <c r="B129" s="35" t="s">
        <v>143</v>
      </c>
      <c r="C129" s="22">
        <v>1.94</v>
      </c>
      <c r="D129" s="22" t="e">
        <f>#REF!*0.45+#REF!*0.1+#REF!*0.25+#REF!*0.2</f>
        <v>#REF!</v>
      </c>
      <c r="E129" s="23" t="s">
        <v>180</v>
      </c>
      <c r="F129" s="2" t="e">
        <f>RОУНД(Д129,0)</f>
        <v>#NAME?</v>
      </c>
    </row>
    <row r="130" spans="1:6" ht="13.5" customHeight="1">
      <c r="A130" s="32">
        <v>2</v>
      </c>
      <c r="B130" s="35" t="s">
        <v>21</v>
      </c>
      <c r="C130" s="22">
        <v>1.94</v>
      </c>
      <c r="D130" s="22" t="e">
        <f>#REF!*0.45+#REF!*0.1+#REF!*0.25+#REF!*0.2</f>
        <v>#REF!</v>
      </c>
      <c r="E130" s="23" t="s">
        <v>180</v>
      </c>
      <c r="F130" s="2" t="e">
        <f>RОУНД(Д130,0)</f>
        <v>#NAME?</v>
      </c>
    </row>
    <row r="131" spans="1:6" ht="13.5" customHeight="1">
      <c r="A131" s="32">
        <v>2</v>
      </c>
      <c r="B131" s="35" t="s">
        <v>69</v>
      </c>
      <c r="C131" s="22">
        <v>1.9</v>
      </c>
      <c r="D131" s="22" t="e">
        <f>#REF!*0.45+#REF!*0.1+#REF!*0.25+#REF!*0.2</f>
        <v>#REF!</v>
      </c>
      <c r="E131" s="23" t="s">
        <v>180</v>
      </c>
      <c r="F131" s="2" t="e">
        <f>RОУНД(Д131,0)</f>
        <v>#NAME?</v>
      </c>
    </row>
    <row r="132" spans="1:6" ht="13.5" customHeight="1">
      <c r="A132" s="32">
        <v>2</v>
      </c>
      <c r="B132" s="35" t="s">
        <v>68</v>
      </c>
      <c r="C132" s="22">
        <v>1.88</v>
      </c>
      <c r="D132" s="22" t="e">
        <f>#REF!*0.45+#REF!*0.1+#REF!*0.25+#REF!*0.2</f>
        <v>#REF!</v>
      </c>
      <c r="E132" s="23" t="s">
        <v>180</v>
      </c>
      <c r="F132" s="2" t="e">
        <f>RОУНД(Д132,0)</f>
        <v>#NAME?</v>
      </c>
    </row>
    <row r="133" spans="1:6" ht="13.5" customHeight="1">
      <c r="A133" s="32">
        <v>2</v>
      </c>
      <c r="B133" s="35" t="s">
        <v>134</v>
      </c>
      <c r="C133" s="22">
        <v>1.88</v>
      </c>
      <c r="D133" s="22" t="e">
        <f>#REF!*0.45+#REF!*0.1+#REF!*0.25+#REF!*0.2</f>
        <v>#REF!</v>
      </c>
      <c r="E133" s="23" t="s">
        <v>180</v>
      </c>
      <c r="F133" s="2" t="e">
        <f>RОУНД(Д133,0)</f>
        <v>#NAME?</v>
      </c>
    </row>
    <row r="134" spans="1:6" ht="13.5" customHeight="1">
      <c r="A134" s="32">
        <v>2</v>
      </c>
      <c r="B134" s="35" t="s">
        <v>19</v>
      </c>
      <c r="C134" s="22">
        <v>1.86</v>
      </c>
      <c r="D134" s="22" t="e">
        <f>#REF!*0.45+#REF!*0.1+#REF!*0.25+#REF!*0.2</f>
        <v>#REF!</v>
      </c>
      <c r="E134" s="23" t="s">
        <v>180</v>
      </c>
      <c r="F134" s="2" t="e">
        <f>RОУНД(Д134,0)</f>
        <v>#NAME?</v>
      </c>
    </row>
    <row r="135" spans="1:6" ht="13.5" customHeight="1">
      <c r="A135" s="32">
        <v>2</v>
      </c>
      <c r="B135" s="35" t="s">
        <v>22</v>
      </c>
      <c r="C135" s="22">
        <v>1.85</v>
      </c>
      <c r="D135" s="22" t="e">
        <f>#REF!*0.45+#REF!*0.1+#REF!*0.25+#REF!*0.2</f>
        <v>#REF!</v>
      </c>
      <c r="E135" s="23" t="s">
        <v>180</v>
      </c>
      <c r="F135" s="2" t="e">
        <f>RОУНД(Д135,0)</f>
        <v>#NAME?</v>
      </c>
    </row>
    <row r="136" spans="1:6" ht="13.5" customHeight="1">
      <c r="A136" s="32">
        <v>2</v>
      </c>
      <c r="B136" s="35" t="s">
        <v>20</v>
      </c>
      <c r="C136" s="22">
        <v>1.85</v>
      </c>
      <c r="D136" s="22" t="e">
        <f>#REF!*0.45+#REF!*0.1+#REF!*0.25+#REF!*0.2</f>
        <v>#REF!</v>
      </c>
      <c r="E136" s="23" t="s">
        <v>180</v>
      </c>
      <c r="F136" s="2" t="e">
        <f>RОУНД(Д136,0)</f>
        <v>#NAME?</v>
      </c>
    </row>
    <row r="137" spans="1:6" ht="13.5" customHeight="1">
      <c r="A137" s="32">
        <v>2</v>
      </c>
      <c r="B137" s="35" t="s">
        <v>124</v>
      </c>
      <c r="C137" s="22">
        <v>1.85</v>
      </c>
      <c r="D137" s="22" t="e">
        <f>#REF!*0.45+#REF!*0.1+#REF!*0.25+#REF!*0.2</f>
        <v>#REF!</v>
      </c>
      <c r="E137" s="23" t="s">
        <v>180</v>
      </c>
      <c r="F137" s="2" t="e">
        <f>RОУНД(Д137,0)</f>
        <v>#NAME?</v>
      </c>
    </row>
    <row r="138" spans="1:6" ht="13.5" customHeight="1">
      <c r="A138" s="32">
        <v>2</v>
      </c>
      <c r="B138" s="35" t="s">
        <v>111</v>
      </c>
      <c r="C138" s="22">
        <v>1.83</v>
      </c>
      <c r="D138" s="22" t="e">
        <f>#REF!*0.45+#REF!*0.1+#REF!*0.25+#REF!*0.2</f>
        <v>#REF!</v>
      </c>
      <c r="E138" s="23" t="s">
        <v>180</v>
      </c>
      <c r="F138" s="2" t="e">
        <f>RОУНД(Д138,0)</f>
        <v>#NAME?</v>
      </c>
    </row>
    <row r="139" spans="1:6" ht="13.5" customHeight="1">
      <c r="A139" s="32">
        <v>2</v>
      </c>
      <c r="B139" s="35" t="s">
        <v>73</v>
      </c>
      <c r="C139" s="22">
        <v>1.83</v>
      </c>
      <c r="D139" s="22" t="e">
        <f>#REF!*0.45+#REF!*0.1+#REF!*0.25+#REF!*0.2</f>
        <v>#REF!</v>
      </c>
      <c r="E139" s="23" t="s">
        <v>180</v>
      </c>
      <c r="F139" s="2" t="e">
        <f>RОУНД(Д139,0)</f>
        <v>#NAME?</v>
      </c>
    </row>
    <row r="140" spans="1:6" ht="13.5" customHeight="1">
      <c r="A140" s="32">
        <v>2</v>
      </c>
      <c r="B140" s="35" t="s">
        <v>119</v>
      </c>
      <c r="C140" s="22">
        <v>1.8</v>
      </c>
      <c r="D140" s="22" t="e">
        <f>#REF!*0.45+#REF!*0.1+#REF!*0.25+#REF!*0.2</f>
        <v>#REF!</v>
      </c>
      <c r="E140" s="23" t="s">
        <v>180</v>
      </c>
      <c r="F140" s="2" t="e">
        <f>RОУНД(Д140,0)</f>
        <v>#NAME?</v>
      </c>
    </row>
    <row r="141" spans="1:6" ht="13.5" customHeight="1">
      <c r="A141" s="32">
        <v>2</v>
      </c>
      <c r="B141" s="35" t="s">
        <v>120</v>
      </c>
      <c r="C141" s="22">
        <v>1.78</v>
      </c>
      <c r="D141" s="22" t="e">
        <f>#REF!*0.45+#REF!*0.1+#REF!*0.25+#REF!*0.2</f>
        <v>#REF!</v>
      </c>
      <c r="E141" s="23" t="s">
        <v>180</v>
      </c>
      <c r="F141" s="2" t="e">
        <f>RОУНД(Д141,0)</f>
        <v>#NAME?</v>
      </c>
    </row>
    <row r="142" spans="1:6" ht="13.5" customHeight="1">
      <c r="A142" s="32">
        <v>2</v>
      </c>
      <c r="B142" s="35" t="s">
        <v>118</v>
      </c>
      <c r="C142" s="22">
        <v>1.78</v>
      </c>
      <c r="D142" s="22" t="e">
        <f>#REF!*0.45+#REF!*0.1+#REF!*0.25+#REF!*0.2</f>
        <v>#REF!</v>
      </c>
      <c r="E142" s="23" t="s">
        <v>180</v>
      </c>
      <c r="F142" s="2" t="e">
        <f>RОУНД(Д142,0)</f>
        <v>#NAME?</v>
      </c>
    </row>
    <row r="143" spans="1:6" ht="13.5" customHeight="1">
      <c r="A143" s="32">
        <v>2</v>
      </c>
      <c r="B143" s="35" t="s">
        <v>35</v>
      </c>
      <c r="C143" s="22">
        <v>1.74</v>
      </c>
      <c r="D143" s="22" t="e">
        <f>#REF!*0.45+#REF!*0.1+#REF!*0.25+#REF!*0.2</f>
        <v>#REF!</v>
      </c>
      <c r="E143" s="23" t="s">
        <v>180</v>
      </c>
      <c r="F143" s="2" t="e">
        <f>RОУНД(Д143,0)</f>
        <v>#NAME?</v>
      </c>
    </row>
    <row r="144" spans="1:6" ht="13.5" customHeight="1">
      <c r="A144" s="32">
        <v>2</v>
      </c>
      <c r="B144" s="35" t="s">
        <v>117</v>
      </c>
      <c r="C144" s="22">
        <v>1.74</v>
      </c>
      <c r="D144" s="22" t="e">
        <f>#REF!*0.45+#REF!*0.1+#REF!*0.25+#REF!*0.2</f>
        <v>#REF!</v>
      </c>
      <c r="E144" s="23" t="s">
        <v>180</v>
      </c>
      <c r="F144" s="2" t="e">
        <f>RОУНД(Д144,0)</f>
        <v>#NAME?</v>
      </c>
    </row>
    <row r="145" spans="1:6" ht="13.5" customHeight="1">
      <c r="A145" s="32">
        <v>2</v>
      </c>
      <c r="B145" s="35" t="s">
        <v>74</v>
      </c>
      <c r="C145" s="22">
        <v>1.74</v>
      </c>
      <c r="D145" s="22" t="e">
        <f>#REF!*0.45+#REF!*0.1+#REF!*0.25+#REF!*0.2</f>
        <v>#REF!</v>
      </c>
      <c r="E145" s="23" t="s">
        <v>180</v>
      </c>
      <c r="F145" s="2" t="e">
        <f>RОУНД(Д145,0)</f>
        <v>#NAME?</v>
      </c>
    </row>
    <row r="146" spans="1:6" ht="13.5" customHeight="1">
      <c r="A146" s="32">
        <v>2</v>
      </c>
      <c r="B146" s="35" t="s">
        <v>14</v>
      </c>
      <c r="C146" s="22">
        <v>1.74</v>
      </c>
      <c r="D146" s="22" t="e">
        <f>#REF!*0.45+#REF!*0.1+#REF!*0.25+#REF!*0.2</f>
        <v>#REF!</v>
      </c>
      <c r="E146" s="23" t="s">
        <v>180</v>
      </c>
      <c r="F146" s="2" t="e">
        <f>RОУНД(Д146,0)</f>
        <v>#NAME?</v>
      </c>
    </row>
    <row r="147" spans="1:6" ht="13.5" customHeight="1">
      <c r="A147" s="32">
        <v>2</v>
      </c>
      <c r="B147" s="35" t="s">
        <v>109</v>
      </c>
      <c r="C147" s="22">
        <v>1.74</v>
      </c>
      <c r="D147" s="22" t="e">
        <f>#REF!*0.45+#REF!*0.1+#REF!*0.25+#REF!*0.2</f>
        <v>#REF!</v>
      </c>
      <c r="E147" s="23" t="s">
        <v>180</v>
      </c>
      <c r="F147" s="2" t="e">
        <f>RОУНД(Д147,0)</f>
        <v>#NAME?</v>
      </c>
    </row>
    <row r="148" spans="1:6" ht="13.5" customHeight="1">
      <c r="A148" s="32">
        <v>2</v>
      </c>
      <c r="B148" s="35" t="s">
        <v>76</v>
      </c>
      <c r="C148" s="22">
        <v>1.74</v>
      </c>
      <c r="D148" s="22" t="e">
        <f>#REF!*0.45+#REF!*0.1+#REF!*0.25+#REF!*0.2</f>
        <v>#REF!</v>
      </c>
      <c r="E148" s="23" t="s">
        <v>180</v>
      </c>
      <c r="F148" s="2" t="e">
        <f>RОУНД(Д148,0)</f>
        <v>#NAME?</v>
      </c>
    </row>
    <row r="149" spans="1:6" ht="13.5" customHeight="1">
      <c r="A149" s="32">
        <v>2</v>
      </c>
      <c r="B149" s="35" t="s">
        <v>71</v>
      </c>
      <c r="C149" s="22">
        <v>1.72</v>
      </c>
      <c r="D149" s="22" t="e">
        <f>#REF!*0.45+#REF!*0.1+#REF!*0.25+#REF!*0.2</f>
        <v>#REF!</v>
      </c>
      <c r="E149" s="23" t="s">
        <v>180</v>
      </c>
      <c r="F149" s="2" t="e">
        <f>RОУНД(Д149,0)</f>
        <v>#NAME?</v>
      </c>
    </row>
    <row r="150" spans="1:6" ht="13.5" customHeight="1">
      <c r="A150" s="32">
        <v>2</v>
      </c>
      <c r="B150" s="35" t="s">
        <v>16</v>
      </c>
      <c r="C150" s="22">
        <v>1.72</v>
      </c>
      <c r="D150" s="22" t="e">
        <f>#REF!*0.45+#REF!*0.1+#REF!*0.25+#REF!*0.2</f>
        <v>#REF!</v>
      </c>
      <c r="E150" s="23" t="s">
        <v>180</v>
      </c>
      <c r="F150" s="2" t="e">
        <f>RОУНД(Д150,0)</f>
        <v>#NAME?</v>
      </c>
    </row>
    <row r="151" spans="1:6" ht="13.5" customHeight="1">
      <c r="A151" s="32">
        <v>2</v>
      </c>
      <c r="B151" s="35" t="s">
        <v>15</v>
      </c>
      <c r="C151" s="22">
        <v>1.67</v>
      </c>
      <c r="D151" s="22" t="e">
        <f>#REF!*0.45+#REF!*0.1+#REF!*0.25+#REF!*0.2</f>
        <v>#REF!</v>
      </c>
      <c r="E151" s="23" t="s">
        <v>180</v>
      </c>
      <c r="F151" s="2" t="e">
        <f>RОУНД(Д151,0)</f>
        <v>#NAME?</v>
      </c>
    </row>
    <row r="152" spans="1:6" ht="13.5" customHeight="1">
      <c r="A152" s="32">
        <v>2</v>
      </c>
      <c r="B152" s="35" t="s">
        <v>114</v>
      </c>
      <c r="C152" s="22">
        <v>1.67</v>
      </c>
      <c r="D152" s="22" t="e">
        <f>#REF!*0.45+#REF!*0.1+#REF!*0.25+#REF!*0.2</f>
        <v>#REF!</v>
      </c>
      <c r="E152" s="23" t="s">
        <v>180</v>
      </c>
      <c r="F152" s="2" t="e">
        <f>RОУНД(Д152,0)</f>
        <v>#NAME?</v>
      </c>
    </row>
    <row r="153" spans="1:6" ht="13.5" customHeight="1">
      <c r="A153" s="32">
        <v>2</v>
      </c>
      <c r="B153" s="35" t="s">
        <v>116</v>
      </c>
      <c r="C153" s="22">
        <v>1.65</v>
      </c>
      <c r="D153" s="22" t="e">
        <f>#REF!*0.45+#REF!*0.1+#REF!*0.25+#REF!*0.2</f>
        <v>#REF!</v>
      </c>
      <c r="E153" s="23" t="s">
        <v>180</v>
      </c>
      <c r="F153" s="2" t="e">
        <f>RОУНД(Д153,0)</f>
        <v>#NAME?</v>
      </c>
    </row>
    <row r="154" spans="1:6" ht="13.5" customHeight="1">
      <c r="A154" s="32">
        <v>2</v>
      </c>
      <c r="B154" s="35" t="s">
        <v>13</v>
      </c>
      <c r="C154" s="22">
        <v>1.65</v>
      </c>
      <c r="D154" s="22" t="e">
        <f>#REF!*0.45+#REF!*0.1+#REF!*0.25+#REF!*0.2</f>
        <v>#REF!</v>
      </c>
      <c r="E154" s="23" t="s">
        <v>180</v>
      </c>
      <c r="F154" s="2" t="e">
        <f>RОУНД(Д154,0)</f>
        <v>#NAME?</v>
      </c>
    </row>
    <row r="155" spans="1:6" ht="13.5" customHeight="1">
      <c r="A155" s="32">
        <v>2</v>
      </c>
      <c r="B155" s="35" t="s">
        <v>34</v>
      </c>
      <c r="C155" s="22">
        <v>1.6</v>
      </c>
      <c r="D155" s="22" t="e">
        <f>#REF!*0.45+#REF!*0.1+#REF!*0.25+#REF!*0.2</f>
        <v>#REF!</v>
      </c>
      <c r="E155" s="23" t="s">
        <v>180</v>
      </c>
      <c r="F155" s="2" t="e">
        <f>RОУНД(Д155,0)</f>
        <v>#NAME?</v>
      </c>
    </row>
    <row r="156" spans="1:6" ht="13.5" customHeight="1">
      <c r="A156" s="32">
        <v>2</v>
      </c>
      <c r="B156" s="35" t="s">
        <v>17</v>
      </c>
      <c r="C156" s="22">
        <v>1.58</v>
      </c>
      <c r="D156" s="22" t="e">
        <f>#REF!*0.45+#REF!*0.1+#REF!*0.25+#REF!*0.2</f>
        <v>#REF!</v>
      </c>
      <c r="E156" s="23" t="s">
        <v>180</v>
      </c>
      <c r="F156" s="2" t="e">
        <f>RОУНД(Д156,0)</f>
        <v>#NAME?</v>
      </c>
    </row>
    <row r="157" spans="1:6" ht="13.5" customHeight="1">
      <c r="A157" s="32">
        <v>2</v>
      </c>
      <c r="B157" s="35" t="s">
        <v>121</v>
      </c>
      <c r="C157" s="22">
        <v>1.56</v>
      </c>
      <c r="D157" s="22" t="e">
        <f>#REF!*0.45+#REF!*0.1+#REF!*0.25+#REF!*0.2</f>
        <v>#REF!</v>
      </c>
      <c r="E157" s="23" t="s">
        <v>180</v>
      </c>
      <c r="F157" s="2" t="e">
        <f>RОУНД(Д157,0)</f>
        <v>#NAME?</v>
      </c>
    </row>
    <row r="158" spans="1:6" ht="13.5" customHeight="1">
      <c r="A158" s="33">
        <v>2</v>
      </c>
      <c r="B158" s="21" t="s">
        <v>144</v>
      </c>
      <c r="C158" s="26">
        <v>1.52</v>
      </c>
      <c r="D158" s="26" t="e">
        <f>#REF!*0.45+#REF!*0.1+#REF!*0.25+#REF!*0.2</f>
        <v>#REF!</v>
      </c>
      <c r="E158" s="27" t="s">
        <v>180</v>
      </c>
      <c r="F158" s="2" t="e">
        <f>RОУНД(Д158,0)</f>
        <v>#NAME?</v>
      </c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2010-09-24T09:14:52Z</cp:lastPrinted>
  <dcterms:created xsi:type="dcterms:W3CDTF">2009-07-23T07:00:46Z</dcterms:created>
  <dcterms:modified xsi:type="dcterms:W3CDTF">2010-09-30T11:09:29Z</dcterms:modified>
  <cp:category/>
  <cp:version/>
  <cp:contentType/>
  <cp:contentStatus/>
</cp:coreProperties>
</file>